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awthomas\Documents\Website Files\DOAWEB\trunk\doaweb\forms\resource\"/>
    </mc:Choice>
  </mc:AlternateContent>
  <xr:revisionPtr revIDLastSave="0" documentId="8_{7C5458C0-46CF-4F24-9A7B-27519CDF1566}" xr6:coauthVersionLast="34" xr6:coauthVersionMax="34" xr10:uidLastSave="{00000000-0000-0000-0000-000000000000}"/>
  <bookViews>
    <workbookView xWindow="600" yWindow="330" windowWidth="15795" windowHeight="9480" activeTab="1" xr2:uid="{00000000-000D-0000-FFFF-FFFF00000000}"/>
  </bookViews>
  <sheets>
    <sheet name="Instructions" sheetId="3" r:id="rId1"/>
    <sheet name="CY OP Wksht" sheetId="1" r:id="rId2"/>
  </sheets>
  <definedNames>
    <definedName name="_xlnm.Print_Area" localSheetId="1">'CY OP Wksht'!$A$1:$J$45</definedName>
    <definedName name="_xlnm.Print_Area" localSheetId="0">Instructions!$A$1:$L$28</definedName>
  </definedNames>
  <calcPr calcId="179021"/>
  <fileRecoveryPr autoRecover="0"/>
</workbook>
</file>

<file path=xl/calcChain.xml><?xml version="1.0" encoding="utf-8"?>
<calcChain xmlns="http://schemas.openxmlformats.org/spreadsheetml/2006/main">
  <c r="F32" i="1" l="1"/>
  <c r="A36" i="1" l="1"/>
  <c r="E36" i="1"/>
  <c r="A35" i="1" l="1"/>
  <c r="A34" i="1"/>
  <c r="F35" i="1"/>
  <c r="F34" i="1"/>
  <c r="G17" i="1"/>
  <c r="F30" i="1" l="1"/>
  <c r="A30" i="1"/>
  <c r="J26" i="1" l="1"/>
  <c r="B29" i="1"/>
  <c r="B30" i="1" l="1"/>
  <c r="A28" i="1"/>
  <c r="A33" i="1"/>
  <c r="B33" i="1" s="1"/>
  <c r="A32" i="1"/>
  <c r="B32" i="1" s="1"/>
  <c r="K13" i="1"/>
  <c r="F31" i="1" s="1"/>
  <c r="F33" i="1"/>
  <c r="F14" i="1"/>
  <c r="G15" i="1"/>
  <c r="E35" i="1" l="1"/>
  <c r="E34" i="1"/>
  <c r="D34" i="1"/>
  <c r="D35" i="1"/>
  <c r="F17" i="1"/>
  <c r="D31" i="1"/>
  <c r="A31" i="1"/>
  <c r="B31" i="1" s="1"/>
  <c r="E32" i="1"/>
  <c r="D32" i="1"/>
  <c r="D26" i="1"/>
  <c r="E30" i="1"/>
  <c r="D30" i="1"/>
  <c r="E27" i="1"/>
  <c r="F16" i="1"/>
  <c r="E29" i="1"/>
  <c r="F15" i="1"/>
  <c r="D28" i="1" s="1"/>
  <c r="E28" i="1" s="1"/>
  <c r="F18" i="1" l="1"/>
  <c r="E31" i="1"/>
  <c r="D33" i="1"/>
  <c r="D29" i="1"/>
  <c r="D27" i="1"/>
  <c r="D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Baines</author>
  </authors>
  <commentList>
    <comment ref="F7" authorId="0" shapeId="0" xr:uid="{00000000-0006-0000-0100-000001000000}">
      <text>
        <r>
          <rPr>
            <b/>
            <sz val="8"/>
            <color indexed="81"/>
            <rFont val="Tahoma"/>
            <family val="2"/>
          </rPr>
          <t>Go to DEDM-Employee Tax Parameter-FICA Class A or M Eligible-X or S - Not Eligible</t>
        </r>
      </text>
    </comment>
    <comment ref="I7" authorId="0" shapeId="0" xr:uid="{00000000-0006-0000-0100-000002000000}">
      <text>
        <r>
          <rPr>
            <b/>
            <sz val="8"/>
            <color indexed="81"/>
            <rFont val="Tahoma"/>
            <family val="2"/>
          </rPr>
          <t>Enter Occ code from DEDM-Misc Deductions-PENS Deduction Type at time of overpayment</t>
        </r>
      </text>
    </comment>
    <comment ref="G12" authorId="0" shapeId="0" xr:uid="{00000000-0006-0000-0100-000003000000}">
      <text>
        <r>
          <rPr>
            <b/>
            <sz val="8"/>
            <color indexed="81"/>
            <rFont val="Tahoma"/>
            <family val="2"/>
          </rPr>
          <t>If employee is terminated, verify SBS and Retirement accounts are still available and put on hold.</t>
        </r>
      </text>
    </comment>
    <comment ref="H16" authorId="0" shapeId="0" xr:uid="{00000000-0006-0000-0100-000004000000}">
      <text>
        <r>
          <rPr>
            <b/>
            <sz val="8"/>
            <color indexed="81"/>
            <rFont val="Tahoma"/>
            <family val="2"/>
          </rPr>
          <t>If SBS is maxed out in year of OP, complete SBS calculation worksheet to determine if SBS is applicable.</t>
        </r>
      </text>
    </comment>
  </commentList>
</comments>
</file>

<file path=xl/sharedStrings.xml><?xml version="1.0" encoding="utf-8"?>
<sst xmlns="http://schemas.openxmlformats.org/spreadsheetml/2006/main" count="98" uniqueCount="76">
  <si>
    <t>Employee Information:</t>
  </si>
  <si>
    <t>Net Overpayment Calculation:</t>
  </si>
  <si>
    <t>Overpaid Gross Wages</t>
  </si>
  <si>
    <t>less:  Employee Retirement Contribution</t>
  </si>
  <si>
    <t>less:  Employee SBS Contribution</t>
  </si>
  <si>
    <t>Total Net Overpayment Due from Employee</t>
  </si>
  <si>
    <t>Amount</t>
  </si>
  <si>
    <t>Base</t>
  </si>
  <si>
    <t>Code</t>
  </si>
  <si>
    <t>Name:</t>
  </si>
  <si>
    <t>Department:</t>
  </si>
  <si>
    <t>Year Overpaid:</t>
  </si>
  <si>
    <t>Comments:</t>
  </si>
  <si>
    <t>Calculation</t>
  </si>
  <si>
    <t>Worksheet Entry</t>
  </si>
  <si>
    <t>Separated employees</t>
  </si>
  <si>
    <t>Shaded section at bottom of form is for DOF use only!</t>
  </si>
  <si>
    <t>DOF Notification</t>
  </si>
  <si>
    <t>Occup Code:</t>
  </si>
  <si>
    <t>SBS available?</t>
  </si>
  <si>
    <t>Retirement available?</t>
  </si>
  <si>
    <t xml:space="preserve">     Yes</t>
  </si>
  <si>
    <t xml:space="preserve">  No</t>
  </si>
  <si>
    <t>Verify SBS &amp; Retirement accounts w/R&amp;B for terms</t>
  </si>
  <si>
    <t>Term Date:</t>
  </si>
  <si>
    <t>Enter employee information at the top of form.  Enter termination date if separated.</t>
  </si>
  <si>
    <t>GROSS TO NET
SALARY OVERPAYMENT WORKSHEET</t>
  </si>
  <si>
    <t>Retirement Plan (check one):</t>
  </si>
  <si>
    <t>Medicare Eligible?</t>
  </si>
  <si>
    <t>Prepared by:</t>
  </si>
  <si>
    <t>Contact #</t>
  </si>
  <si>
    <t>Date R&amp;B contacted:</t>
  </si>
  <si>
    <t>SBS and Retirement will be automatically calculated based on the Occup code and Retirement Plan entered on the worksheet.</t>
  </si>
  <si>
    <t xml:space="preserve">Include any comments on worksheet such as cashin (no PERS), etc.  </t>
  </si>
  <si>
    <t>Enter the total gross overpayment calculated into Overpaid Gross Wages field.</t>
  </si>
  <si>
    <t>Immediately email the gross to net worksheet along with the audit worksheet to the DOF Overpayment desk.</t>
  </si>
  <si>
    <t>Employee ID:</t>
  </si>
  <si>
    <t xml:space="preserve"> </t>
  </si>
  <si>
    <t>D500</t>
  </si>
  <si>
    <t>D800R</t>
  </si>
  <si>
    <t>D060</t>
  </si>
  <si>
    <t>SBS max verified? (EE Ded Summary)</t>
  </si>
  <si>
    <t>Check DEDM/EE Deduction Summary D500 code to determine if employee has maxed out on SBS during the year. If maxed out, complete Overpayment SBS calculation worksheet to determine if SBS is applicable. If SBS is not applicable, enter 0 in SBS % and make a note in the comment section. Check the box on worksheet to indicate SBS max was verified.</t>
  </si>
  <si>
    <t>Fund</t>
  </si>
  <si>
    <t>Dept</t>
  </si>
  <si>
    <t>Unit</t>
  </si>
  <si>
    <t>Object</t>
  </si>
  <si>
    <t>***DOF USE ONLY                                                -                                                      DOF USE ONLY***</t>
  </si>
  <si>
    <t>"P"</t>
  </si>
  <si>
    <t>Sub-Object</t>
  </si>
  <si>
    <t xml:space="preserve">  Reporting</t>
  </si>
  <si>
    <t>Appr-Unit</t>
  </si>
  <si>
    <t>Location</t>
  </si>
  <si>
    <t>Sub-Location</t>
  </si>
  <si>
    <t>**</t>
  </si>
  <si>
    <t>DOF will process IRIS HRM transactions to record the overpayment.</t>
  </si>
  <si>
    <t>less:  CY Collected Gross Overpayment</t>
  </si>
  <si>
    <t>Remaining Overpaid Gross Wages
(= to Payment amount in OTPAY document)</t>
  </si>
  <si>
    <t>less:  Employee Medicare Contribution</t>
  </si>
  <si>
    <t>Personal check repayment amount</t>
  </si>
  <si>
    <t>CURRENT CALENDAR YEAR
INACTIVE OR SEPARATED EMPLOYEE</t>
  </si>
  <si>
    <t xml:space="preserve"> - -</t>
  </si>
  <si>
    <t xml:space="preserve">       PAID MED-FED</t>
  </si>
  <si>
    <t xml:space="preserve">   SBS ok</t>
  </si>
  <si>
    <t>Enter any gross amount collected in the current year as a negative (-) amount.</t>
  </si>
  <si>
    <t>119 (or other) Set Up</t>
  </si>
  <si>
    <t>A net amount is for personal check repayment only.</t>
  </si>
  <si>
    <t>If the employee pays by personal check, delete  the OTPAY 119 Pending Pay document and notify DOF.</t>
  </si>
  <si>
    <t>If the employee returns to work in the current year and has not yet paid, delete the OTPAY 119 set up and complete an OPAY document  using 119 code that will take with the employee's first warrant under PAYM-Pending Payment/Create Overload Payment Generator.  Complete all * Fields. Notify DOF the overpayment has been collected as gross.</t>
  </si>
  <si>
    <t>Conversion to Prior Year</t>
  </si>
  <si>
    <t>If the employee has not paid back the CY overpayment by calendar year end, recalculate the overpayment on a Prior Calendar Year overpayment worksheet and follow the procedures for a prior year overpayment.</t>
  </si>
  <si>
    <r>
      <rPr>
        <u/>
        <sz val="10"/>
        <rFont val="Arial"/>
        <family val="2"/>
      </rPr>
      <t>CURRENT</t>
    </r>
    <r>
      <rPr>
        <sz val="10"/>
        <rFont val="Arial"/>
        <family val="2"/>
      </rPr>
      <t xml:space="preserve"> YEAR OVERPAYMENT WORKSHEET</t>
    </r>
  </si>
  <si>
    <t>Calculate the gross overpayment; evaluate all warrants paid prior to calendar year end.  PP01 is the first warrant of a new year, since they are paid in the new year. Caution should be taken to not include them in the Prior years' calculation. (12/31/xx is normally PP01, therefore, is a new year)</t>
  </si>
  <si>
    <t xml:space="preserve">Overpayments for separated employees must be taken care of immediately.  Their SBS and Retirement account funds must be available to reduce the overpayment. Payroll Services Section (PS) /Human Resources (HR) should contact Retirement &amp; Benefits (R&amp;B) before notice is given to the employee. If SBS and/or Retirement accounts have been paid out to the employee, do not reduce the overpayment by these amounts. Enter 0 in the Retirement and/or SBS % on the worksheet. Check appropriate box on the worksheet whether Retirement and SBS is available.  Include the date R&amp;B was notified. </t>
  </si>
  <si>
    <t>Create an OTPAY document (PAYM-Pending Payment) One-Time Payment for Separated/Inactive EE's -Use 119 OVERPAY RECOVERY the gross overpayment amount from the worksheet in the Payment Amount field. Be sure to use 119 only for PERS eligible pay.  All other type of recovery should be under the pay/type originally paid under .  Do not use net amount for an 119 set up.</t>
  </si>
  <si>
    <t>OTPAY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</si>
</sst>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0000"/>
    <numFmt numFmtId="165" formatCode="00000000"/>
  </numFmts>
  <fonts count="15" x14ac:knownFonts="1">
    <font>
      <sz val="10"/>
      <name val="Arial"/>
    </font>
    <font>
      <sz val="10"/>
      <name val="Arial"/>
      <family val="2"/>
    </font>
    <font>
      <b/>
      <sz val="10"/>
      <name val="Arial"/>
      <family val="2"/>
    </font>
    <font>
      <u/>
      <sz val="10"/>
      <name val="Arial"/>
      <family val="2"/>
    </font>
    <font>
      <b/>
      <sz val="8"/>
      <color indexed="81"/>
      <name val="Tahoma"/>
      <family val="2"/>
    </font>
    <font>
      <sz val="10"/>
      <color rgb="FFFF0000"/>
      <name val="Arial"/>
      <family val="2"/>
    </font>
    <font>
      <b/>
      <sz val="10"/>
      <color rgb="FFFF0000"/>
      <name val="Arial"/>
      <family val="2"/>
    </font>
    <font>
      <sz val="8"/>
      <color rgb="FF000000"/>
      <name val="Tahoma"/>
      <family val="2"/>
    </font>
    <font>
      <b/>
      <sz val="11"/>
      <color rgb="FFFF0000"/>
      <name val="Arial"/>
      <family val="2"/>
    </font>
    <font>
      <b/>
      <sz val="10"/>
      <name val="Arial"/>
      <family val="2"/>
    </font>
    <font>
      <sz val="10"/>
      <name val="Arial"/>
      <family val="2"/>
    </font>
    <font>
      <b/>
      <sz val="11"/>
      <name val="Arial"/>
      <family val="2"/>
    </font>
    <font>
      <sz val="10"/>
      <color rgb="FFFF0000"/>
      <name val="Arial"/>
      <family val="2"/>
    </font>
    <font>
      <b/>
      <sz val="16"/>
      <color theme="0"/>
      <name val="Arial"/>
      <family val="2"/>
    </font>
    <font>
      <b/>
      <sz val="9"/>
      <name val="Arial"/>
      <family val="2"/>
    </font>
  </fonts>
  <fills count="8">
    <fill>
      <patternFill patternType="none"/>
    </fill>
    <fill>
      <patternFill patternType="gray125"/>
    </fill>
    <fill>
      <patternFill patternType="solid">
        <fgColor indexed="9"/>
        <bgColor indexed="64"/>
      </patternFill>
    </fill>
    <fill>
      <patternFill patternType="solid">
        <fgColor rgb="FFEDF6F9"/>
        <bgColor indexed="64"/>
      </patternFill>
    </fill>
    <fill>
      <patternFill patternType="solid">
        <fgColor rgb="FFF3FFFF"/>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35">
    <border>
      <left/>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diagonal/>
    </border>
    <border>
      <left style="medium">
        <color indexed="64"/>
      </left>
      <right/>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64">
    <xf numFmtId="0" fontId="0" fillId="0" borderId="0" xfId="0"/>
    <xf numFmtId="0" fontId="0" fillId="0" borderId="0" xfId="0" applyProtection="1">
      <protection locked="0"/>
    </xf>
    <xf numFmtId="0" fontId="2" fillId="2" borderId="1" xfId="0" applyFont="1" applyFill="1" applyBorder="1" applyAlignment="1" applyProtection="1">
      <alignment horizontal="center" vertical="center"/>
      <protection locked="0"/>
    </xf>
    <xf numFmtId="0" fontId="0" fillId="0" borderId="0" xfId="0" applyFill="1" applyProtection="1">
      <protection locked="0"/>
    </xf>
    <xf numFmtId="44" fontId="0" fillId="2" borderId="2" xfId="1" applyFont="1" applyFill="1" applyBorder="1" applyProtection="1">
      <protection locked="0"/>
    </xf>
    <xf numFmtId="44" fontId="0" fillId="2" borderId="3" xfId="1" applyFont="1" applyFill="1" applyBorder="1" applyProtection="1">
      <protection locked="0"/>
    </xf>
    <xf numFmtId="0" fontId="0" fillId="0" borderId="0" xfId="0" applyProtection="1"/>
    <xf numFmtId="0" fontId="2" fillId="2" borderId="8"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0" xfId="0" applyFill="1" applyBorder="1" applyAlignment="1" applyProtection="1">
      <alignment horizontal="left" vertical="center"/>
    </xf>
    <xf numFmtId="0" fontId="0" fillId="2" borderId="0" xfId="0"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Alignment="1" applyProtection="1">
      <alignment horizontal="right" vertical="center"/>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Border="1" applyProtection="1"/>
    <xf numFmtId="0" fontId="0" fillId="0" borderId="0" xfId="0" applyFill="1" applyBorder="1" applyProtection="1"/>
    <xf numFmtId="0" fontId="2" fillId="4" borderId="21" xfId="0" applyFont="1" applyFill="1" applyBorder="1" applyAlignment="1" applyProtection="1">
      <alignment horizontal="center"/>
    </xf>
    <xf numFmtId="0" fontId="2" fillId="4" borderId="12"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2" fillId="4" borderId="30" xfId="0" applyFont="1" applyFill="1" applyBorder="1" applyAlignment="1" applyProtection="1">
      <alignment horizontal="center" vertical="center" wrapText="1"/>
    </xf>
    <xf numFmtId="165" fontId="0" fillId="4" borderId="0" xfId="0" applyNumberFormat="1" applyFill="1" applyBorder="1" applyAlignment="1" applyProtection="1">
      <alignment horizontal="center"/>
    </xf>
    <xf numFmtId="0" fontId="8" fillId="4" borderId="30" xfId="0" applyFont="1" applyFill="1" applyBorder="1" applyProtection="1"/>
    <xf numFmtId="0" fontId="0" fillId="4" borderId="0" xfId="0" applyFill="1" applyBorder="1" applyProtection="1"/>
    <xf numFmtId="0" fontId="0" fillId="4" borderId="11" xfId="0" applyFill="1" applyBorder="1" applyProtection="1"/>
    <xf numFmtId="10" fontId="0" fillId="4" borderId="0" xfId="0" applyNumberFormat="1" applyFill="1" applyBorder="1" applyAlignment="1" applyProtection="1">
      <alignment horizontal="center"/>
    </xf>
    <xf numFmtId="10" fontId="0" fillId="4" borderId="13" xfId="0" applyNumberFormat="1" applyFill="1" applyBorder="1" applyAlignment="1" applyProtection="1">
      <alignment horizontal="center"/>
    </xf>
    <xf numFmtId="0" fontId="1" fillId="4" borderId="0" xfId="0" applyFont="1" applyFill="1" applyBorder="1" applyProtection="1"/>
    <xf numFmtId="0" fontId="0" fillId="4" borderId="11" xfId="0" applyFill="1" applyBorder="1" applyProtection="1">
      <protection locked="0"/>
    </xf>
    <xf numFmtId="0" fontId="0" fillId="4" borderId="16" xfId="0" applyFill="1" applyBorder="1" applyProtection="1"/>
    <xf numFmtId="0" fontId="0" fillId="4" borderId="17" xfId="0" applyFill="1" applyBorder="1" applyProtection="1"/>
    <xf numFmtId="0" fontId="1" fillId="4" borderId="18" xfId="0" applyFont="1" applyFill="1" applyBorder="1" applyProtection="1"/>
    <xf numFmtId="0" fontId="2" fillId="4" borderId="5" xfId="0" applyFont="1" applyFill="1" applyBorder="1" applyProtection="1"/>
    <xf numFmtId="0" fontId="2" fillId="4" borderId="6" xfId="0" applyFont="1" applyFill="1" applyBorder="1" applyProtection="1"/>
    <xf numFmtId="0" fontId="2" fillId="4" borderId="7" xfId="0" applyFont="1" applyFill="1" applyBorder="1" applyProtection="1"/>
    <xf numFmtId="0" fontId="0" fillId="4" borderId="6" xfId="0" applyFill="1" applyBorder="1" applyProtection="1"/>
    <xf numFmtId="0" fontId="0" fillId="4" borderId="7" xfId="0" applyFill="1" applyBorder="1" applyProtection="1"/>
    <xf numFmtId="0" fontId="1" fillId="0" borderId="0" xfId="0" applyFont="1" applyFill="1" applyBorder="1" applyAlignment="1" applyProtection="1">
      <alignment horizontal="center"/>
    </xf>
    <xf numFmtId="0" fontId="0" fillId="0" borderId="0" xfId="0" applyFill="1" applyBorder="1" applyProtection="1">
      <protection locked="0"/>
    </xf>
    <xf numFmtId="0" fontId="0" fillId="3" borderId="0" xfId="0" applyFill="1" applyProtection="1">
      <protection locked="0"/>
    </xf>
    <xf numFmtId="0" fontId="1" fillId="4" borderId="11" xfId="0" applyFont="1" applyFill="1" applyBorder="1" applyProtection="1">
      <protection locked="0"/>
    </xf>
    <xf numFmtId="0" fontId="0" fillId="5" borderId="0" xfId="0" applyFill="1" applyBorder="1" applyProtection="1"/>
    <xf numFmtId="0" fontId="0" fillId="5" borderId="11" xfId="0" applyFill="1" applyBorder="1" applyProtection="1"/>
    <xf numFmtId="14" fontId="2" fillId="5" borderId="4" xfId="0" applyNumberFormat="1" applyFont="1" applyFill="1" applyBorder="1" applyAlignment="1" applyProtection="1">
      <alignment horizontal="center"/>
      <protection locked="0"/>
    </xf>
    <xf numFmtId="0" fontId="9" fillId="0" borderId="0" xfId="2" applyFont="1"/>
    <xf numFmtId="0" fontId="10" fillId="0" borderId="0" xfId="2" applyFont="1"/>
    <xf numFmtId="0" fontId="11" fillId="0" borderId="0" xfId="2" applyFont="1"/>
    <xf numFmtId="0" fontId="12" fillId="0" borderId="0" xfId="2" applyFont="1" applyAlignment="1">
      <alignment horizontal="right"/>
    </xf>
    <xf numFmtId="0" fontId="10" fillId="0" borderId="0" xfId="2" applyFont="1" applyAlignment="1">
      <alignment wrapText="1"/>
    </xf>
    <xf numFmtId="0" fontId="2" fillId="4" borderId="12"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6" fillId="4" borderId="3" xfId="0" applyNumberFormat="1"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4" borderId="12" xfId="0" applyFont="1" applyFill="1" applyBorder="1" applyAlignment="1" applyProtection="1">
      <alignment horizontal="center" vertical="center"/>
      <protection locked="0"/>
    </xf>
    <xf numFmtId="0" fontId="2" fillId="4" borderId="3" xfId="0" applyNumberFormat="1" applyFont="1" applyFill="1" applyBorder="1" applyAlignment="1" applyProtection="1">
      <alignment horizontal="center" vertical="center"/>
      <protection locked="0"/>
    </xf>
    <xf numFmtId="0" fontId="2" fillId="4" borderId="10" xfId="0" applyNumberFormat="1" applyFont="1" applyFill="1" applyBorder="1" applyAlignment="1" applyProtection="1">
      <alignment horizontal="center" vertical="center"/>
      <protection locked="0"/>
    </xf>
    <xf numFmtId="0" fontId="2" fillId="4" borderId="9" xfId="0" applyNumberFormat="1"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5" xfId="0" applyNumberFormat="1"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43" fontId="5" fillId="4" borderId="3" xfId="0" applyNumberFormat="1" applyFont="1" applyFill="1" applyBorder="1" applyAlignment="1" applyProtection="1">
      <alignment horizontal="center" vertical="center"/>
      <protection locked="0"/>
    </xf>
    <xf numFmtId="43" fontId="5" fillId="4" borderId="3" xfId="0" applyNumberFormat="1" applyFont="1" applyFill="1" applyBorder="1" applyAlignment="1" applyProtection="1">
      <alignment horizontal="center"/>
      <protection locked="0"/>
    </xf>
    <xf numFmtId="43" fontId="6" fillId="4" borderId="2" xfId="0" applyNumberFormat="1" applyFont="1" applyFill="1" applyBorder="1" applyAlignment="1" applyProtection="1">
      <alignment horizontal="center"/>
      <protection locked="0"/>
    </xf>
    <xf numFmtId="43" fontId="2" fillId="4" borderId="15" xfId="0" applyNumberFormat="1" applyFont="1" applyFill="1" applyBorder="1" applyAlignment="1" applyProtection="1">
      <alignment horizontal="center"/>
      <protection locked="0"/>
    </xf>
    <xf numFmtId="0" fontId="1" fillId="4" borderId="3"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3" xfId="0" applyFont="1" applyFill="1" applyBorder="1" applyAlignment="1" applyProtection="1">
      <alignment horizontal="center"/>
      <protection locked="0"/>
    </xf>
    <xf numFmtId="0" fontId="2" fillId="4" borderId="30" xfId="0" applyFont="1" applyFill="1" applyBorder="1" applyAlignment="1" applyProtection="1">
      <alignment horizontal="center"/>
      <protection locked="0"/>
    </xf>
    <xf numFmtId="0" fontId="2" fillId="7" borderId="10" xfId="0" applyFont="1" applyFill="1" applyBorder="1" applyAlignment="1" applyProtection="1"/>
    <xf numFmtId="0" fontId="2" fillId="7" borderId="0" xfId="0" applyFont="1" applyFill="1" applyBorder="1" applyAlignment="1" applyProtection="1"/>
    <xf numFmtId="0" fontId="2" fillId="7" borderId="34" xfId="0" applyFont="1" applyFill="1" applyBorder="1" applyAlignment="1" applyProtection="1">
      <alignment horizontal="left"/>
    </xf>
    <xf numFmtId="0" fontId="2" fillId="7" borderId="31" xfId="0" applyFont="1" applyFill="1" applyBorder="1" applyAlignment="1" applyProtection="1">
      <alignment horizontal="left"/>
    </xf>
    <xf numFmtId="0" fontId="2" fillId="4" borderId="21" xfId="0" applyFont="1" applyFill="1" applyBorder="1" applyAlignment="1" applyProtection="1">
      <alignment horizontal="center" vertical="center"/>
      <protection locked="0"/>
    </xf>
    <xf numFmtId="43" fontId="6" fillId="4" borderId="12" xfId="0" applyNumberFormat="1" applyFont="1" applyFill="1" applyBorder="1" applyAlignment="1" applyProtection="1">
      <alignment horizontal="center"/>
      <protection locked="0"/>
    </xf>
    <xf numFmtId="43" fontId="6" fillId="4" borderId="3" xfId="0" applyNumberFormat="1" applyFont="1" applyFill="1" applyBorder="1" applyAlignment="1" applyProtection="1">
      <alignment horizontal="center"/>
      <protection locked="0"/>
    </xf>
    <xf numFmtId="0" fontId="2" fillId="4" borderId="19" xfId="0" applyFont="1" applyFill="1" applyBorder="1" applyAlignment="1" applyProtection="1">
      <alignment horizontal="center" vertical="center"/>
      <protection locked="0"/>
    </xf>
    <xf numFmtId="43" fontId="6" fillId="4" borderId="15" xfId="0" applyNumberFormat="1" applyFont="1" applyFill="1" applyBorder="1" applyAlignment="1" applyProtection="1">
      <alignment horizontal="center"/>
      <protection locked="0"/>
    </xf>
    <xf numFmtId="44" fontId="0" fillId="4" borderId="14" xfId="1" applyFont="1" applyFill="1" applyBorder="1" applyProtection="1"/>
    <xf numFmtId="44" fontId="0" fillId="4" borderId="2" xfId="1" applyFont="1" applyFill="1" applyBorder="1" applyProtection="1"/>
    <xf numFmtId="44" fontId="0" fillId="4" borderId="15" xfId="1" applyFont="1" applyFill="1" applyBorder="1" applyProtection="1"/>
    <xf numFmtId="0" fontId="2" fillId="7" borderId="5" xfId="0" applyFont="1" applyFill="1" applyBorder="1" applyAlignment="1" applyProtection="1">
      <alignment horizontal="right" vertical="center"/>
    </xf>
    <xf numFmtId="0" fontId="2" fillId="7" borderId="9" xfId="0" applyFont="1" applyFill="1" applyBorder="1" applyAlignment="1" applyProtection="1">
      <alignment horizontal="left" vertical="center"/>
    </xf>
    <xf numFmtId="0" fontId="2" fillId="7" borderId="8" xfId="0" applyFont="1" applyFill="1" applyBorder="1" applyAlignment="1" applyProtection="1">
      <alignment horizontal="left" vertical="center"/>
    </xf>
    <xf numFmtId="0" fontId="2" fillId="7" borderId="8" xfId="0" applyFont="1" applyFill="1" applyBorder="1" applyAlignment="1" applyProtection="1">
      <alignment horizontal="right" vertical="center"/>
    </xf>
    <xf numFmtId="0" fontId="2" fillId="7" borderId="8"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0" fillId="7" borderId="6" xfId="0" applyFill="1" applyBorder="1" applyAlignment="1" applyProtection="1">
      <alignment horizontal="right" vertical="center"/>
    </xf>
    <xf numFmtId="0" fontId="2" fillId="7" borderId="6" xfId="0" applyFont="1" applyFill="1" applyBorder="1" applyAlignment="1" applyProtection="1">
      <alignment horizontal="right" vertical="center"/>
    </xf>
    <xf numFmtId="164" fontId="2" fillId="7" borderId="6" xfId="0" applyNumberFormat="1" applyFont="1" applyFill="1" applyBorder="1" applyAlignment="1" applyProtection="1">
      <alignment horizontal="left" vertical="center"/>
    </xf>
    <xf numFmtId="164" fontId="2" fillId="7" borderId="6" xfId="0" applyNumberFormat="1" applyFont="1" applyFill="1" applyBorder="1" applyAlignment="1" applyProtection="1">
      <alignment horizontal="right" vertical="center"/>
    </xf>
    <xf numFmtId="0" fontId="2" fillId="7" borderId="5" xfId="0" applyFont="1" applyFill="1" applyBorder="1" applyProtection="1"/>
    <xf numFmtId="0" fontId="2" fillId="7" borderId="6" xfId="0" applyFont="1" applyFill="1" applyBorder="1" applyAlignment="1" applyProtection="1">
      <alignment horizontal="left"/>
    </xf>
    <xf numFmtId="0" fontId="2" fillId="7" borderId="12" xfId="0" applyFont="1" applyFill="1" applyBorder="1" applyAlignment="1" applyProtection="1">
      <alignment horizontal="left"/>
    </xf>
    <xf numFmtId="0" fontId="2" fillId="7" borderId="6" xfId="0" applyFont="1" applyFill="1" applyBorder="1" applyAlignment="1" applyProtection="1">
      <alignment horizontal="center"/>
    </xf>
    <xf numFmtId="0" fontId="2" fillId="7" borderId="12" xfId="0" applyFont="1" applyFill="1" applyBorder="1" applyAlignment="1" applyProtection="1">
      <alignment horizontal="center"/>
    </xf>
    <xf numFmtId="0" fontId="2" fillId="7" borderId="9" xfId="0" applyFont="1" applyFill="1" applyBorder="1" applyProtection="1"/>
    <xf numFmtId="0" fontId="2" fillId="7" borderId="8" xfId="0" applyFont="1" applyFill="1" applyBorder="1" applyAlignment="1" applyProtection="1">
      <alignment horizontal="left"/>
    </xf>
    <xf numFmtId="0" fontId="2" fillId="7" borderId="8" xfId="0" applyFont="1" applyFill="1" applyBorder="1" applyAlignment="1" applyProtection="1">
      <alignment horizontal="center"/>
    </xf>
    <xf numFmtId="0" fontId="2" fillId="7" borderId="33" xfId="0" applyFont="1" applyFill="1" applyBorder="1" applyAlignment="1" applyProtection="1">
      <alignment horizontal="center"/>
    </xf>
    <xf numFmtId="0" fontId="0" fillId="7" borderId="13" xfId="0" applyFill="1" applyBorder="1" applyProtection="1"/>
    <xf numFmtId="0" fontId="2" fillId="7" borderId="0" xfId="0" applyFont="1" applyFill="1" applyBorder="1" applyAlignment="1" applyProtection="1">
      <alignment horizontal="right"/>
    </xf>
    <xf numFmtId="10" fontId="2" fillId="7" borderId="13" xfId="0" applyNumberFormat="1" applyFont="1" applyFill="1" applyBorder="1" applyAlignment="1" applyProtection="1">
      <alignment horizontal="center"/>
    </xf>
    <xf numFmtId="0" fontId="2" fillId="7" borderId="0" xfId="0" applyFont="1" applyFill="1" applyProtection="1"/>
    <xf numFmtId="0" fontId="2" fillId="7" borderId="0" xfId="0" applyFont="1" applyFill="1" applyBorder="1" applyAlignment="1" applyProtection="1">
      <alignment horizontal="left"/>
    </xf>
    <xf numFmtId="0" fontId="0" fillId="7" borderId="0" xfId="0" applyFill="1" applyBorder="1" applyAlignment="1" applyProtection="1">
      <alignment horizontal="left"/>
    </xf>
    <xf numFmtId="0" fontId="2" fillId="7" borderId="16" xfId="0" applyFont="1" applyFill="1" applyBorder="1" applyAlignment="1" applyProtection="1">
      <alignment horizontal="left"/>
    </xf>
    <xf numFmtId="0" fontId="0" fillId="7" borderId="17" xfId="0" applyFill="1" applyBorder="1" applyProtection="1"/>
    <xf numFmtId="0" fontId="0" fillId="7" borderId="0" xfId="0" applyFill="1" applyProtection="1"/>
    <xf numFmtId="0" fontId="0" fillId="7" borderId="11" xfId="0" applyFill="1" applyBorder="1" applyProtection="1"/>
    <xf numFmtId="0" fontId="0" fillId="7" borderId="18" xfId="0" applyFill="1" applyBorder="1" applyProtection="1"/>
    <xf numFmtId="44" fontId="0" fillId="0" borderId="3" xfId="1" applyFont="1" applyFill="1" applyBorder="1" applyProtection="1">
      <protection locked="0"/>
    </xf>
    <xf numFmtId="0" fontId="10" fillId="0" borderId="0" xfId="2" applyFont="1" applyAlignment="1">
      <alignment horizontal="left" wrapText="1"/>
    </xf>
    <xf numFmtId="0" fontId="10" fillId="0" borderId="0" xfId="2" applyFont="1" applyAlignment="1">
      <alignment horizontal="left" vertical="center" wrapText="1"/>
    </xf>
    <xf numFmtId="0" fontId="10" fillId="0" borderId="0" xfId="2" applyFont="1" applyAlignment="1">
      <alignment wrapText="1"/>
    </xf>
    <xf numFmtId="0" fontId="2" fillId="0" borderId="0" xfId="0" applyFont="1" applyAlignment="1" applyProtection="1">
      <alignment horizontal="left"/>
    </xf>
    <xf numFmtId="0" fontId="2" fillId="4" borderId="23" xfId="0" applyFont="1" applyFill="1" applyBorder="1" applyAlignment="1" applyProtection="1">
      <alignment horizontal="center"/>
    </xf>
    <xf numFmtId="0" fontId="2" fillId="4" borderId="24"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4" xfId="0" applyFont="1" applyFill="1" applyBorder="1" applyAlignment="1" applyProtection="1">
      <alignment horizontal="center"/>
    </xf>
    <xf numFmtId="0" fontId="2" fillId="7" borderId="28" xfId="0" applyFont="1" applyFill="1" applyBorder="1" applyAlignment="1" applyProtection="1"/>
    <xf numFmtId="0" fontId="2" fillId="7" borderId="25" xfId="0" applyFont="1" applyFill="1" applyBorder="1" applyAlignment="1" applyProtection="1"/>
    <xf numFmtId="0" fontId="2" fillId="2" borderId="6"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31"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1" xfId="0" applyFont="1" applyFill="1" applyBorder="1" applyAlignment="1" applyProtection="1">
      <alignment horizontal="left"/>
      <protection locked="0"/>
    </xf>
    <xf numFmtId="0" fontId="14" fillId="7" borderId="27" xfId="0" applyFont="1" applyFill="1" applyBorder="1" applyAlignment="1" applyProtection="1">
      <alignment horizontal="center"/>
    </xf>
    <xf numFmtId="0" fontId="14" fillId="7" borderId="8" xfId="0" applyFont="1" applyFill="1" applyBorder="1" applyAlignment="1" applyProtection="1">
      <alignment horizontal="center"/>
    </xf>
    <xf numFmtId="0" fontId="14" fillId="7" borderId="1" xfId="0" applyFont="1" applyFill="1" applyBorder="1" applyAlignment="1" applyProtection="1">
      <alignment horizontal="center"/>
    </xf>
    <xf numFmtId="0" fontId="13" fillId="6" borderId="28" xfId="0" applyFont="1" applyFill="1" applyBorder="1" applyAlignment="1" applyProtection="1">
      <alignment horizontal="center" vertical="top" wrapText="1"/>
    </xf>
    <xf numFmtId="0" fontId="13" fillId="6" borderId="25" xfId="0" applyFont="1" applyFill="1" applyBorder="1" applyAlignment="1" applyProtection="1">
      <alignment horizontal="center" vertical="top"/>
    </xf>
    <xf numFmtId="0" fontId="13" fillId="6" borderId="26" xfId="0" applyFont="1" applyFill="1" applyBorder="1" applyAlignment="1" applyProtection="1">
      <alignment horizontal="center" vertical="top"/>
    </xf>
    <xf numFmtId="0" fontId="13" fillId="6" borderId="10" xfId="0" applyFont="1" applyFill="1" applyBorder="1" applyAlignment="1" applyProtection="1">
      <alignment horizontal="center" vertical="top"/>
    </xf>
    <xf numFmtId="0" fontId="13" fillId="6" borderId="0" xfId="0" applyFont="1" applyFill="1" applyBorder="1" applyAlignment="1" applyProtection="1">
      <alignment horizontal="center" vertical="top"/>
    </xf>
    <xf numFmtId="0" fontId="13" fillId="6" borderId="11" xfId="0" applyFont="1" applyFill="1" applyBorder="1" applyAlignment="1" applyProtection="1">
      <alignment horizontal="center" vertical="top"/>
    </xf>
    <xf numFmtId="0" fontId="13" fillId="6" borderId="23" xfId="0" applyFont="1" applyFill="1" applyBorder="1" applyAlignment="1" applyProtection="1">
      <alignment horizontal="center" vertical="center" wrapText="1"/>
    </xf>
    <xf numFmtId="0" fontId="13" fillId="6" borderId="24"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2" fillId="7" borderId="19" xfId="0" applyFont="1" applyFill="1" applyBorder="1" applyAlignment="1" applyProtection="1">
      <alignment horizontal="left"/>
    </xf>
    <xf numFmtId="0" fontId="2" fillId="7" borderId="29" xfId="0" applyFont="1" applyFill="1" applyBorder="1" applyAlignment="1" applyProtection="1">
      <alignment horizontal="left"/>
    </xf>
    <xf numFmtId="0" fontId="2" fillId="7" borderId="20" xfId="0" applyFont="1" applyFill="1" applyBorder="1" applyAlignment="1" applyProtection="1">
      <alignment horizontal="left"/>
    </xf>
    <xf numFmtId="0" fontId="2" fillId="7" borderId="5" xfId="0" applyFont="1" applyFill="1" applyBorder="1" applyAlignment="1" applyProtection="1">
      <alignment horizontal="left" wrapText="1"/>
    </xf>
    <xf numFmtId="0" fontId="2" fillId="7" borderId="6" xfId="0" applyFont="1" applyFill="1" applyBorder="1" applyAlignment="1" applyProtection="1">
      <alignment horizontal="left"/>
    </xf>
    <xf numFmtId="0" fontId="2" fillId="7" borderId="12" xfId="0" applyFont="1" applyFill="1" applyBorder="1" applyAlignment="1" applyProtection="1">
      <alignment horizontal="left"/>
    </xf>
    <xf numFmtId="0" fontId="2" fillId="7" borderId="5" xfId="0" applyFont="1" applyFill="1" applyBorder="1" applyAlignment="1" applyProtection="1">
      <alignment horizontal="left"/>
    </xf>
    <xf numFmtId="0" fontId="2" fillId="7" borderId="5" xfId="0" applyFont="1" applyFill="1" applyBorder="1" applyAlignment="1" applyProtection="1">
      <alignment horizontal="right" vertical="center"/>
    </xf>
    <xf numFmtId="0" fontId="2" fillId="7" borderId="6" xfId="0" applyFont="1" applyFill="1" applyBorder="1" applyAlignment="1" applyProtection="1">
      <alignment horizontal="right" vertical="center"/>
    </xf>
    <xf numFmtId="1" fontId="2" fillId="2" borderId="6" xfId="0" applyNumberFormat="1" applyFont="1" applyFill="1" applyBorder="1" applyAlignment="1" applyProtection="1">
      <alignment horizontal="left" vertical="center"/>
      <protection locked="0"/>
    </xf>
    <xf numFmtId="0" fontId="2" fillId="2" borderId="6" xfId="0" applyNumberFormat="1" applyFont="1" applyFill="1" applyBorder="1" applyAlignment="1" applyProtection="1">
      <alignment horizontal="left" vertical="center"/>
      <protection locked="0"/>
    </xf>
    <xf numFmtId="0" fontId="2" fillId="2" borderId="7" xfId="0" applyNumberFormat="1" applyFont="1" applyFill="1" applyBorder="1" applyAlignment="1" applyProtection="1">
      <alignment horizontal="left" vertical="center"/>
      <protection locked="0"/>
    </xf>
    <xf numFmtId="14" fontId="2" fillId="2" borderId="6" xfId="0" applyNumberFormat="1"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0" fontId="0" fillId="0" borderId="24" xfId="0" applyBorder="1" applyProtection="1">
      <protection locked="0"/>
    </xf>
  </cellXfs>
  <cellStyles count="3">
    <cellStyle name="Currency" xfId="1" builtinId="4"/>
    <cellStyle name="Normal" xfId="0" builtinId="0"/>
    <cellStyle name="Normal 2" xfId="2" xr:uid="{00000000-0005-0000-0000-000003000000}"/>
  </cellStyles>
  <dxfs count="0"/>
  <tableStyles count="0" defaultTableStyle="TableStyleMedium9" defaultPivotStyle="PivotStyleLight16"/>
  <colors>
    <mruColors>
      <color rgb="FFCCFFFF"/>
      <color rgb="FFEDF6F9"/>
      <color rgb="FFF3FFFF"/>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K14"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6" lockText="1" noThreeD="1"/>
</file>

<file path=xl/ctrlProps/ctrlProp21.xml><?xml version="1.0" encoding="utf-8"?>
<formControlPr xmlns="http://schemas.microsoft.com/office/spreadsheetml/2009/9/main" objectType="CheckBox" fmlaLink="$K$7" lockText="1" noThreeD="1"/>
</file>

<file path=xl/ctrlProps/ctrlProp22.xml><?xml version="1.0" encoding="utf-8"?>
<formControlPr xmlns="http://schemas.microsoft.com/office/spreadsheetml/2009/9/main" objectType="CheckBox" fmlaLink="$K$10" lockText="1" noThreeD="1"/>
</file>

<file path=xl/ctrlProps/ctrlProp23.xml><?xml version="1.0" encoding="utf-8"?>
<formControlPr xmlns="http://schemas.microsoft.com/office/spreadsheetml/2009/9/main" objectType="CheckBox" fmlaLink="$K$1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K$12" lockText="1" noThreeD="1"/>
</file>

<file path=xl/ctrlProps/ctrlProp27.xml><?xml version="1.0" encoding="utf-8"?>
<formControlPr xmlns="http://schemas.microsoft.com/office/spreadsheetml/2009/9/main" objectType="CheckBox" fmlaLink="$K$9" lockText="1" noThreeD="1"/>
</file>

<file path=xl/ctrlProps/ctrlProp28.xml><?xml version="1.0" encoding="utf-8"?>
<formControlPr xmlns="http://schemas.microsoft.com/office/spreadsheetml/2009/9/main" objectType="CheckBox" fmlaLink="$K$8"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K$16" lockText="1" noThreeD="1"/>
</file>

<file path=xl/ctrlProps/ctrlProp32.xml><?xml version="1.0" encoding="utf-8"?>
<formControlPr xmlns="http://schemas.microsoft.com/office/spreadsheetml/2009/9/main" objectType="CheckBox" fmlaLink="K1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76200</xdr:rowOff>
        </xdr:from>
        <xdr:to>
          <xdr:col>1</xdr:col>
          <xdr:colOff>38100</xdr:colOff>
          <xdr:row>3</xdr:row>
          <xdr:rowOff>390525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76200</xdr:rowOff>
        </xdr:from>
        <xdr:to>
          <xdr:col>1</xdr:col>
          <xdr:colOff>38100</xdr:colOff>
          <xdr:row>7</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1</xdr:col>
          <xdr:colOff>38100</xdr:colOff>
          <xdr:row>8</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76200</xdr:rowOff>
        </xdr:from>
        <xdr:to>
          <xdr:col>1</xdr:col>
          <xdr:colOff>38100</xdr:colOff>
          <xdr:row>9</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76200</xdr:rowOff>
        </xdr:from>
        <xdr:to>
          <xdr:col>1</xdr:col>
          <xdr:colOff>38100</xdr:colOff>
          <xdr:row>12</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95250</xdr:rowOff>
        </xdr:from>
        <xdr:to>
          <xdr:col>1</xdr:col>
          <xdr:colOff>28575</xdr:colOff>
          <xdr:row>15</xdr:row>
          <xdr:rowOff>361950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247650</xdr:rowOff>
        </xdr:from>
        <xdr:to>
          <xdr:col>1</xdr:col>
          <xdr:colOff>38100</xdr:colOff>
          <xdr:row>26</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76200</xdr:rowOff>
        </xdr:from>
        <xdr:to>
          <xdr:col>1</xdr:col>
          <xdr:colOff>38100</xdr:colOff>
          <xdr:row>18</xdr:row>
          <xdr:rowOff>438150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28575</xdr:rowOff>
        </xdr:from>
        <xdr:to>
          <xdr:col>1</xdr:col>
          <xdr:colOff>38100</xdr:colOff>
          <xdr:row>20</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266700</xdr:rowOff>
        </xdr:from>
        <xdr:to>
          <xdr:col>1</xdr:col>
          <xdr:colOff>38100</xdr:colOff>
          <xdr:row>21</xdr:row>
          <xdr:rowOff>514350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247650</xdr:rowOff>
        </xdr:from>
        <xdr:to>
          <xdr:col>1</xdr:col>
          <xdr:colOff>38100</xdr:colOff>
          <xdr:row>10</xdr:row>
          <xdr:rowOff>323850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323850</xdr:rowOff>
        </xdr:from>
        <xdr:to>
          <xdr:col>1</xdr:col>
          <xdr:colOff>38100</xdr:colOff>
          <xdr:row>21</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371475</xdr:rowOff>
        </xdr:from>
        <xdr:to>
          <xdr:col>1</xdr:col>
          <xdr:colOff>38100</xdr:colOff>
          <xdr:row>23</xdr:row>
          <xdr:rowOff>361950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6</xdr:row>
          <xdr:rowOff>9525</xdr:rowOff>
        </xdr:from>
        <xdr:to>
          <xdr:col>6</xdr:col>
          <xdr:colOff>514350</xdr:colOff>
          <xdr:row>6</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85725</xdr:rowOff>
        </xdr:from>
        <xdr:to>
          <xdr:col>8</xdr:col>
          <xdr:colOff>304800</xdr:colOff>
          <xdr:row>13</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12</xdr:row>
          <xdr:rowOff>85725</xdr:rowOff>
        </xdr:from>
        <xdr:to>
          <xdr:col>9</xdr:col>
          <xdr:colOff>19050</xdr:colOff>
          <xdr:row>13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15</xdr:row>
          <xdr:rowOff>123825</xdr:rowOff>
        </xdr:from>
        <xdr:to>
          <xdr:col>9</xdr:col>
          <xdr:colOff>790575</xdr:colOff>
          <xdr:row>16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85725</xdr:rowOff>
        </xdr:from>
        <xdr:to>
          <xdr:col>8</xdr:col>
          <xdr:colOff>304800</xdr:colOff>
          <xdr:row>14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13</xdr:row>
          <xdr:rowOff>85725</xdr:rowOff>
        </xdr:from>
        <xdr:to>
          <xdr:col>9</xdr:col>
          <xdr:colOff>19050</xdr:colOff>
          <xdr:row>14</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2</xdr:col>
          <xdr:colOff>314325</xdr:colOff>
          <xdr:row>8</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I/II/III- A/C/E/M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2</xdr:col>
          <xdr:colOff>323850</xdr:colOff>
          <xdr:row>9</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I/II/III- P/F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xdr:row>
          <xdr:rowOff>9525</xdr:rowOff>
        </xdr:from>
        <xdr:to>
          <xdr:col>5</xdr:col>
          <xdr:colOff>0</xdr:colOff>
          <xdr:row>9</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JRS Tier I/II/III- J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xdr:row>
          <xdr:rowOff>19050</xdr:rowOff>
        </xdr:from>
        <xdr:to>
          <xdr:col>8</xdr:col>
          <xdr:colOff>333375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TRS Tier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xdr:row>
          <xdr:rowOff>9525</xdr:rowOff>
        </xdr:from>
        <xdr:to>
          <xdr:col>7</xdr:col>
          <xdr:colOff>190500</xdr:colOff>
          <xdr:row>6</xdr:row>
          <xdr:rowOff>238125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xdr:row>
          <xdr:rowOff>9525</xdr:rowOff>
        </xdr:from>
        <xdr:to>
          <xdr:col>8</xdr:col>
          <xdr:colOff>333375</xdr:colOff>
          <xdr:row>9</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Eligible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323850</xdr:colOff>
          <xdr:row>10</xdr:row>
          <xdr:rowOff>19050</xdr:rowOff>
        </xdr:to>
        <xdr:sp macro="" textlink="">
          <xdr:nvSpPr>
            <xdr:cNvPr id="2076" name="Check Box 28" descr="PERS Type DCR"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TRS Tier 3 - DCR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xdr:row>
          <xdr:rowOff>19050</xdr:rowOff>
        </xdr:from>
        <xdr:to>
          <xdr:col>4</xdr:col>
          <xdr:colOff>485775</xdr:colOff>
          <xdr:row>8</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JRS Tier I/II/III- 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295275</xdr:colOff>
          <xdr:row>9</xdr:row>
          <xdr:rowOff>19050</xdr:rowOff>
        </xdr:to>
        <xdr:sp macro="" textlink="">
          <xdr:nvSpPr>
            <xdr:cNvPr id="2066" name="Check Box 18" descr="PERS Type DCR"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4 - DCR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35</xdr:row>
          <xdr:rowOff>104775</xdr:rowOff>
        </xdr:from>
        <xdr:to>
          <xdr:col>8</xdr:col>
          <xdr:colOff>47625</xdr:colOff>
          <xdr:row>36</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35</xdr:row>
          <xdr:rowOff>104775</xdr:rowOff>
        </xdr:from>
        <xdr:to>
          <xdr:col>9</xdr:col>
          <xdr:colOff>219075</xdr:colOff>
          <xdr:row>36</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8</xdr:row>
          <xdr:rowOff>0</xdr:rowOff>
        </xdr:from>
        <xdr:to>
          <xdr:col>9</xdr:col>
          <xdr:colOff>152400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MEBA Pens ER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123825</xdr:rowOff>
        </xdr:from>
        <xdr:to>
          <xdr:col>0</xdr:col>
          <xdr:colOff>495300</xdr:colOff>
          <xdr:row>39</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omments" Target="../comments1.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showGridLines="0" zoomScaleNormal="100" workbookViewId="0"/>
  </sheetViews>
  <sheetFormatPr defaultRowHeight="12.75" x14ac:dyDescent="0.2"/>
  <cols>
    <col min="1" max="1" width="4" style="49" customWidth="1"/>
    <col min="2" max="16384" width="9.140625" style="49"/>
  </cols>
  <sheetData>
    <row r="1" spans="1:11" x14ac:dyDescent="0.2">
      <c r="A1" s="48" t="s">
        <v>71</v>
      </c>
    </row>
    <row r="2" spans="1:11" ht="23.1" customHeight="1" x14ac:dyDescent="0.2"/>
    <row r="3" spans="1:11" ht="23.1" customHeight="1" x14ac:dyDescent="0.25">
      <c r="A3" s="50" t="s">
        <v>13</v>
      </c>
    </row>
    <row r="4" spans="1:11" ht="41.25" customHeight="1" x14ac:dyDescent="0.2">
      <c r="B4" s="119" t="s">
        <v>72</v>
      </c>
      <c r="C4" s="121"/>
      <c r="D4" s="121"/>
      <c r="E4" s="121"/>
      <c r="F4" s="121"/>
      <c r="G4" s="121"/>
      <c r="H4" s="121"/>
      <c r="I4" s="121"/>
      <c r="J4" s="121"/>
      <c r="K4" s="121"/>
    </row>
    <row r="5" spans="1:11" ht="23.1" customHeight="1" x14ac:dyDescent="0.2">
      <c r="B5" s="48"/>
    </row>
    <row r="6" spans="1:11" ht="23.1" customHeight="1" x14ac:dyDescent="0.25">
      <c r="A6" s="50" t="s">
        <v>14</v>
      </c>
    </row>
    <row r="7" spans="1:11" ht="23.1" customHeight="1" x14ac:dyDescent="0.2">
      <c r="B7" s="49" t="s">
        <v>25</v>
      </c>
    </row>
    <row r="8" spans="1:11" ht="23.1" customHeight="1" x14ac:dyDescent="0.2">
      <c r="B8" s="49" t="s">
        <v>34</v>
      </c>
    </row>
    <row r="9" spans="1:11" ht="23.1" customHeight="1" x14ac:dyDescent="0.2">
      <c r="B9" s="49" t="s">
        <v>64</v>
      </c>
    </row>
    <row r="10" spans="1:11" ht="32.25" customHeight="1" x14ac:dyDescent="0.2">
      <c r="B10" s="121" t="s">
        <v>32</v>
      </c>
      <c r="C10" s="121"/>
      <c r="D10" s="121"/>
      <c r="E10" s="121"/>
      <c r="F10" s="121"/>
      <c r="G10" s="121"/>
      <c r="H10" s="121"/>
      <c r="I10" s="121"/>
      <c r="J10" s="121"/>
      <c r="K10" s="121"/>
    </row>
    <row r="11" spans="1:11" ht="54" customHeight="1" x14ac:dyDescent="0.2">
      <c r="B11" s="119" t="s">
        <v>42</v>
      </c>
      <c r="C11" s="119"/>
      <c r="D11" s="119"/>
      <c r="E11" s="119"/>
      <c r="F11" s="119"/>
      <c r="G11" s="119"/>
      <c r="H11" s="119"/>
      <c r="I11" s="119"/>
      <c r="J11" s="119"/>
      <c r="K11" s="119"/>
    </row>
    <row r="12" spans="1:11" ht="23.1" customHeight="1" x14ac:dyDescent="0.2">
      <c r="B12" s="49" t="s">
        <v>33</v>
      </c>
    </row>
    <row r="13" spans="1:11" ht="23.1" customHeight="1" x14ac:dyDescent="0.2">
      <c r="A13" s="51" t="s">
        <v>54</v>
      </c>
      <c r="B13" s="49" t="s">
        <v>16</v>
      </c>
    </row>
    <row r="14" spans="1:11" ht="23.1" customHeight="1" x14ac:dyDescent="0.2"/>
    <row r="15" spans="1:11" ht="23.1" customHeight="1" x14ac:dyDescent="0.25">
      <c r="A15" s="50" t="s">
        <v>15</v>
      </c>
    </row>
    <row r="16" spans="1:11" ht="78.75" customHeight="1" x14ac:dyDescent="0.2">
      <c r="B16" s="119" t="s">
        <v>73</v>
      </c>
      <c r="C16" s="119"/>
      <c r="D16" s="119"/>
      <c r="E16" s="119"/>
      <c r="F16" s="119"/>
      <c r="G16" s="119"/>
      <c r="H16" s="119"/>
      <c r="I16" s="119"/>
      <c r="J16" s="119"/>
      <c r="K16" s="119"/>
    </row>
    <row r="17" spans="1:14" ht="23.1" customHeight="1" x14ac:dyDescent="0.2"/>
    <row r="18" spans="1:14" ht="23.1" customHeight="1" x14ac:dyDescent="0.25">
      <c r="A18" s="50" t="s">
        <v>65</v>
      </c>
    </row>
    <row r="19" spans="1:14" ht="54.75" customHeight="1" x14ac:dyDescent="0.2">
      <c r="B19" s="119" t="s">
        <v>74</v>
      </c>
      <c r="C19" s="119"/>
      <c r="D19" s="119"/>
      <c r="E19" s="119"/>
      <c r="F19" s="119"/>
      <c r="G19" s="119"/>
      <c r="H19" s="119"/>
      <c r="I19" s="119"/>
      <c r="J19" s="119"/>
      <c r="K19" s="119"/>
    </row>
    <row r="20" spans="1:14" ht="28.5" customHeight="1" x14ac:dyDescent="0.2">
      <c r="B20" s="119" t="s">
        <v>66</v>
      </c>
      <c r="C20" s="119"/>
      <c r="D20" s="119"/>
      <c r="E20" s="119"/>
      <c r="F20" s="119"/>
      <c r="G20" s="119"/>
      <c r="H20" s="119"/>
      <c r="I20" s="119"/>
      <c r="J20" s="119"/>
      <c r="K20" s="119"/>
      <c r="N20" s="49" t="s">
        <v>37</v>
      </c>
    </row>
    <row r="21" spans="1:14" ht="23.1" customHeight="1" x14ac:dyDescent="0.2">
      <c r="B21" s="49" t="s">
        <v>67</v>
      </c>
    </row>
    <row r="22" spans="1:14" ht="66" customHeight="1" x14ac:dyDescent="0.2">
      <c r="B22" s="119" t="s">
        <v>68</v>
      </c>
      <c r="C22" s="119"/>
      <c r="D22" s="119"/>
      <c r="E22" s="119"/>
      <c r="F22" s="119"/>
      <c r="G22" s="119"/>
      <c r="H22" s="119"/>
      <c r="I22" s="119"/>
      <c r="J22" s="119"/>
      <c r="K22" s="119"/>
    </row>
    <row r="23" spans="1:14" ht="32.25" customHeight="1" x14ac:dyDescent="0.25">
      <c r="A23" s="50" t="s">
        <v>69</v>
      </c>
    </row>
    <row r="24" spans="1:14" ht="45" customHeight="1" x14ac:dyDescent="0.2">
      <c r="A24" s="52"/>
      <c r="B24" s="120" t="s">
        <v>70</v>
      </c>
      <c r="C24" s="120"/>
      <c r="D24" s="120"/>
      <c r="E24" s="120"/>
      <c r="F24" s="120"/>
      <c r="G24" s="120"/>
      <c r="H24" s="120"/>
      <c r="I24" s="120"/>
      <c r="J24" s="120"/>
      <c r="K24" s="120"/>
    </row>
    <row r="25" spans="1:14" ht="23.1" customHeight="1" x14ac:dyDescent="0.25">
      <c r="A25" s="50" t="s">
        <v>17</v>
      </c>
    </row>
    <row r="26" spans="1:14" ht="27.75" customHeight="1" x14ac:dyDescent="0.2">
      <c r="B26" s="49" t="s">
        <v>35</v>
      </c>
    </row>
    <row r="27" spans="1:14" ht="26.25" customHeight="1" x14ac:dyDescent="0.2">
      <c r="B27" s="49" t="s">
        <v>55</v>
      </c>
    </row>
    <row r="28" spans="1:14" ht="26.25" customHeight="1" x14ac:dyDescent="0.2"/>
  </sheetData>
  <sheetProtection sheet="1" objects="1" scenarios="1"/>
  <mergeCells count="8">
    <mergeCell ref="B22:K22"/>
    <mergeCell ref="B24:K24"/>
    <mergeCell ref="B4:K4"/>
    <mergeCell ref="B10:K10"/>
    <mergeCell ref="B11:K11"/>
    <mergeCell ref="B16:K16"/>
    <mergeCell ref="B19:K19"/>
    <mergeCell ref="B20:K20"/>
  </mergeCells>
  <pageMargins left="0.34" right="0.23" top="1" bottom="1" header="0.5" footer="0.5"/>
  <pageSetup scale="98" orientation="portrait" r:id="rId1"/>
  <headerFooter alignWithMargins="0"/>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2</xdr:row>
                    <xdr:rowOff>76200</xdr:rowOff>
                  </from>
                  <to>
                    <xdr:col>1</xdr:col>
                    <xdr:colOff>38100</xdr:colOff>
                    <xdr:row>3</xdr:row>
                    <xdr:rowOff>390525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0</xdr:colOff>
                    <xdr:row>6</xdr:row>
                    <xdr:rowOff>76200</xdr:rowOff>
                  </from>
                  <to>
                    <xdr:col>1</xdr:col>
                    <xdr:colOff>38100</xdr:colOff>
                    <xdr:row>7</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0</xdr:colOff>
                    <xdr:row>7</xdr:row>
                    <xdr:rowOff>76200</xdr:rowOff>
                  </from>
                  <to>
                    <xdr:col>1</xdr:col>
                    <xdr:colOff>38100</xdr:colOff>
                    <xdr:row>8</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0</xdr:colOff>
                    <xdr:row>8</xdr:row>
                    <xdr:rowOff>76200</xdr:rowOff>
                  </from>
                  <to>
                    <xdr:col>1</xdr:col>
                    <xdr:colOff>38100</xdr:colOff>
                    <xdr:row>9</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0</xdr:colOff>
                    <xdr:row>11</xdr:row>
                    <xdr:rowOff>76200</xdr:rowOff>
                  </from>
                  <to>
                    <xdr:col>1</xdr:col>
                    <xdr:colOff>38100</xdr:colOff>
                    <xdr:row>12</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14</xdr:row>
                    <xdr:rowOff>95250</xdr:rowOff>
                  </from>
                  <to>
                    <xdr:col>1</xdr:col>
                    <xdr:colOff>28575</xdr:colOff>
                    <xdr:row>15</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0</xdr:colOff>
                    <xdr:row>24</xdr:row>
                    <xdr:rowOff>247650</xdr:rowOff>
                  </from>
                  <to>
                    <xdr:col>1</xdr:col>
                    <xdr:colOff>38100</xdr:colOff>
                    <xdr:row>26</xdr:row>
                    <xdr:rowOff>133350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0</xdr:colOff>
                    <xdr:row>17</xdr:row>
                    <xdr:rowOff>76200</xdr:rowOff>
                  </from>
                  <to>
                    <xdr:col>1</xdr:col>
                    <xdr:colOff>38100</xdr:colOff>
                    <xdr:row>18</xdr:row>
                    <xdr:rowOff>438150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0</xdr:colOff>
                    <xdr:row>19</xdr:row>
                    <xdr:rowOff>28575</xdr:rowOff>
                  </from>
                  <to>
                    <xdr:col>1</xdr:col>
                    <xdr:colOff>38100</xdr:colOff>
                    <xdr:row>20</xdr:row>
                    <xdr:rowOff>104775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0</xdr:colOff>
                    <xdr:row>20</xdr:row>
                    <xdr:rowOff>266700</xdr:rowOff>
                  </from>
                  <to>
                    <xdr:col>1</xdr:col>
                    <xdr:colOff>38100</xdr:colOff>
                    <xdr:row>21</xdr:row>
                    <xdr:rowOff>514350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0</xdr:colOff>
                    <xdr:row>9</xdr:row>
                    <xdr:rowOff>247650</xdr:rowOff>
                  </from>
                  <to>
                    <xdr:col>1</xdr:col>
                    <xdr:colOff>38100</xdr:colOff>
                    <xdr:row>10</xdr:row>
                    <xdr:rowOff>323850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0</xdr:colOff>
                    <xdr:row>19</xdr:row>
                    <xdr:rowOff>323850</xdr:rowOff>
                  </from>
                  <to>
                    <xdr:col>1</xdr:col>
                    <xdr:colOff>38100</xdr:colOff>
                    <xdr:row>21</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0</xdr:colOff>
                    <xdr:row>22</xdr:row>
                    <xdr:rowOff>371475</xdr:rowOff>
                  </from>
                  <to>
                    <xdr:col>1</xdr:col>
                    <xdr:colOff>38100</xdr:colOff>
                    <xdr:row>23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6"/>
  <sheetViews>
    <sheetView showGridLines="0" tabSelected="1" zoomScaleNormal="100" workbookViewId="0">
      <selection activeCell="C5" sqref="C5:D5"/>
    </sheetView>
  </sheetViews>
  <sheetFormatPr defaultColWidth="8.85546875" defaultRowHeight="12.75" x14ac:dyDescent="0.2"/>
  <cols>
    <col min="1" max="1" width="8.85546875" style="6"/>
    <col min="2" max="2" width="8.85546875" style="6" customWidth="1"/>
    <col min="3" max="3" width="7.42578125" style="6" customWidth="1"/>
    <col min="4" max="4" width="13.5703125" style="6" customWidth="1"/>
    <col min="5" max="5" width="13.140625" style="6" customWidth="1"/>
    <col min="6" max="6" width="12.5703125" style="6" customWidth="1"/>
    <col min="7" max="7" width="13.140625" style="6" customWidth="1"/>
    <col min="8" max="8" width="15" style="6" customWidth="1"/>
    <col min="9" max="9" width="13.140625" style="6" customWidth="1"/>
    <col min="10" max="10" width="17.140625" style="6" customWidth="1"/>
    <col min="11" max="11" width="27.42578125" style="1" hidden="1" customWidth="1"/>
    <col min="12" max="12" width="25" style="6" customWidth="1"/>
    <col min="13" max="16384" width="8.85546875" style="6"/>
  </cols>
  <sheetData>
    <row r="1" spans="1:11" x14ac:dyDescent="0.2">
      <c r="A1" s="140" t="s">
        <v>26</v>
      </c>
      <c r="B1" s="141"/>
      <c r="C1" s="141"/>
      <c r="D1" s="141"/>
      <c r="E1" s="141"/>
      <c r="F1" s="141"/>
      <c r="G1" s="141"/>
      <c r="H1" s="141"/>
      <c r="I1" s="141"/>
      <c r="J1" s="142"/>
    </row>
    <row r="2" spans="1:11" ht="26.25" customHeight="1" x14ac:dyDescent="0.2">
      <c r="A2" s="143"/>
      <c r="B2" s="144"/>
      <c r="C2" s="144"/>
      <c r="D2" s="144"/>
      <c r="E2" s="144"/>
      <c r="F2" s="144"/>
      <c r="G2" s="144"/>
      <c r="H2" s="144"/>
      <c r="I2" s="144"/>
      <c r="J2" s="145"/>
    </row>
    <row r="3" spans="1:11" ht="40.5" customHeight="1" x14ac:dyDescent="0.2">
      <c r="A3" s="146" t="s">
        <v>60</v>
      </c>
      <c r="B3" s="147"/>
      <c r="C3" s="147"/>
      <c r="D3" s="147"/>
      <c r="E3" s="147"/>
      <c r="F3" s="147"/>
      <c r="G3" s="147"/>
      <c r="H3" s="147"/>
      <c r="I3" s="147"/>
      <c r="J3" s="148"/>
    </row>
    <row r="4" spans="1:11" x14ac:dyDescent="0.2">
      <c r="A4" s="36" t="s">
        <v>0</v>
      </c>
      <c r="B4" s="39"/>
      <c r="C4" s="39"/>
      <c r="D4" s="39"/>
      <c r="E4" s="39"/>
      <c r="F4" s="39"/>
      <c r="G4" s="39"/>
      <c r="H4" s="39"/>
      <c r="I4" s="39"/>
      <c r="J4" s="40"/>
    </row>
    <row r="5" spans="1:11" ht="24" customHeight="1" x14ac:dyDescent="0.2">
      <c r="A5" s="156" t="s">
        <v>36</v>
      </c>
      <c r="B5" s="157"/>
      <c r="C5" s="158"/>
      <c r="D5" s="158"/>
      <c r="E5" s="96"/>
      <c r="F5" s="97" t="s">
        <v>11</v>
      </c>
      <c r="G5" s="159"/>
      <c r="H5" s="159"/>
      <c r="I5" s="159"/>
      <c r="J5" s="160"/>
    </row>
    <row r="6" spans="1:11" ht="24" customHeight="1" x14ac:dyDescent="0.2">
      <c r="A6" s="88" t="s">
        <v>9</v>
      </c>
      <c r="B6" s="129"/>
      <c r="C6" s="129"/>
      <c r="D6" s="129"/>
      <c r="E6" s="129"/>
      <c r="F6" s="95" t="s">
        <v>24</v>
      </c>
      <c r="G6" s="161"/>
      <c r="H6" s="161"/>
      <c r="I6" s="161"/>
      <c r="J6" s="162"/>
      <c r="K6" s="1" t="b">
        <v>0</v>
      </c>
    </row>
    <row r="7" spans="1:11" ht="24" customHeight="1" x14ac:dyDescent="0.2">
      <c r="A7" s="156" t="s">
        <v>10</v>
      </c>
      <c r="B7" s="157"/>
      <c r="C7" s="129"/>
      <c r="D7" s="129"/>
      <c r="E7" s="94"/>
      <c r="F7" s="95" t="s">
        <v>28</v>
      </c>
      <c r="G7" s="7"/>
      <c r="H7" s="8"/>
      <c r="I7" s="91" t="s">
        <v>18</v>
      </c>
      <c r="J7" s="2" t="s">
        <v>37</v>
      </c>
      <c r="K7" s="1" t="b">
        <v>0</v>
      </c>
    </row>
    <row r="8" spans="1:11" ht="19.5" customHeight="1" x14ac:dyDescent="0.2">
      <c r="A8" s="89" t="s">
        <v>27</v>
      </c>
      <c r="B8" s="90"/>
      <c r="C8" s="90"/>
      <c r="D8" s="90"/>
      <c r="E8" s="91"/>
      <c r="F8" s="91"/>
      <c r="G8" s="92"/>
      <c r="H8" s="92"/>
      <c r="I8" s="92"/>
      <c r="J8" s="93"/>
      <c r="K8" s="3" t="b">
        <v>0</v>
      </c>
    </row>
    <row r="9" spans="1:11" ht="19.5" customHeight="1" x14ac:dyDescent="0.2">
      <c r="A9" s="9"/>
      <c r="B9" s="10"/>
      <c r="C9" s="11"/>
      <c r="D9" s="11"/>
      <c r="E9" s="12"/>
      <c r="F9" s="12"/>
      <c r="G9" s="13"/>
      <c r="H9" s="14"/>
      <c r="I9" s="13"/>
      <c r="J9" s="15"/>
      <c r="K9" s="3" t="b">
        <v>0</v>
      </c>
    </row>
    <row r="10" spans="1:11" ht="19.5" customHeight="1" x14ac:dyDescent="0.2">
      <c r="A10" s="9"/>
      <c r="B10" s="10"/>
      <c r="C10" s="11"/>
      <c r="D10" s="11"/>
      <c r="E10" s="12"/>
      <c r="F10" s="12"/>
      <c r="G10" s="13"/>
      <c r="H10" s="14"/>
      <c r="I10" s="13"/>
      <c r="J10" s="16"/>
      <c r="K10" s="3" t="b">
        <v>0</v>
      </c>
    </row>
    <row r="11" spans="1:11" ht="12.75" customHeight="1" x14ac:dyDescent="0.2">
      <c r="A11" s="36" t="s">
        <v>1</v>
      </c>
      <c r="B11" s="37"/>
      <c r="C11" s="37"/>
      <c r="D11" s="37"/>
      <c r="E11" s="37"/>
      <c r="F11" s="37"/>
      <c r="G11" s="37"/>
      <c r="H11" s="37"/>
      <c r="I11" s="37"/>
      <c r="J11" s="38"/>
      <c r="K11" s="3" t="b">
        <v>0</v>
      </c>
    </row>
    <row r="12" spans="1:11" ht="24" customHeight="1" x14ac:dyDescent="0.2">
      <c r="A12" s="155" t="s">
        <v>2</v>
      </c>
      <c r="B12" s="153"/>
      <c r="C12" s="153"/>
      <c r="D12" s="153"/>
      <c r="E12" s="154"/>
      <c r="F12" s="4">
        <v>0</v>
      </c>
      <c r="G12" s="137" t="s">
        <v>23</v>
      </c>
      <c r="H12" s="138"/>
      <c r="I12" s="138"/>
      <c r="J12" s="139"/>
      <c r="K12" s="3" t="b">
        <v>0</v>
      </c>
    </row>
    <row r="13" spans="1:11" ht="24" customHeight="1" x14ac:dyDescent="0.2">
      <c r="A13" s="98"/>
      <c r="B13" s="99" t="s">
        <v>56</v>
      </c>
      <c r="C13" s="99"/>
      <c r="D13" s="99"/>
      <c r="E13" s="100"/>
      <c r="F13" s="5">
        <v>0</v>
      </c>
      <c r="G13" s="107"/>
      <c r="H13" s="108" t="s">
        <v>20</v>
      </c>
      <c r="I13" s="45" t="s">
        <v>21</v>
      </c>
      <c r="J13" s="46" t="s">
        <v>22</v>
      </c>
      <c r="K13" s="1" t="b">
        <f>AND(K8,OR(J7="P",J7="F"))</f>
        <v>0</v>
      </c>
    </row>
    <row r="14" spans="1:11" ht="24" customHeight="1" x14ac:dyDescent="0.2">
      <c r="A14" s="152" t="s">
        <v>57</v>
      </c>
      <c r="B14" s="153"/>
      <c r="C14" s="153"/>
      <c r="D14" s="153"/>
      <c r="E14" s="154"/>
      <c r="F14" s="85">
        <f>F12+F13</f>
        <v>0</v>
      </c>
      <c r="G14" s="107"/>
      <c r="H14" s="108" t="s">
        <v>19</v>
      </c>
      <c r="I14" s="45" t="s">
        <v>21</v>
      </c>
      <c r="J14" s="46" t="s">
        <v>22</v>
      </c>
      <c r="K14" s="1" t="b">
        <v>0</v>
      </c>
    </row>
    <row r="15" spans="1:11" ht="24" customHeight="1" x14ac:dyDescent="0.2">
      <c r="A15" s="98"/>
      <c r="B15" s="99" t="s">
        <v>3</v>
      </c>
      <c r="C15" s="101"/>
      <c r="D15" s="101"/>
      <c r="E15" s="102"/>
      <c r="F15" s="118">
        <f>ROUND(-F14*G15,2)</f>
        <v>0</v>
      </c>
      <c r="G15" s="109">
        <f>IF(K6,6.75%,IF(K7,7.5%,IF(K8,8%,IF(K9,7%,IF(K10,0,IF(K11,8.65%,IF(K12,8%,0)))))))</f>
        <v>0</v>
      </c>
      <c r="H15" s="110"/>
      <c r="I15" s="108" t="s">
        <v>31</v>
      </c>
      <c r="J15" s="47"/>
      <c r="K15" s="1" t="b">
        <v>0</v>
      </c>
    </row>
    <row r="16" spans="1:11" ht="24" customHeight="1" x14ac:dyDescent="0.2">
      <c r="A16" s="98"/>
      <c r="B16" s="99" t="s">
        <v>4</v>
      </c>
      <c r="C16" s="101"/>
      <c r="D16" s="101"/>
      <c r="E16" s="102"/>
      <c r="F16" s="118">
        <f>ROUND(-F14*G16,2)</f>
        <v>0</v>
      </c>
      <c r="G16" s="109">
        <v>6.13E-2</v>
      </c>
      <c r="H16" s="111" t="s">
        <v>41</v>
      </c>
      <c r="I16" s="115"/>
      <c r="J16" s="46"/>
      <c r="K16" s="43" t="b">
        <v>0</v>
      </c>
    </row>
    <row r="17" spans="1:12" ht="24" customHeight="1" x14ac:dyDescent="0.2">
      <c r="A17" s="103"/>
      <c r="B17" s="104" t="s">
        <v>58</v>
      </c>
      <c r="C17" s="105"/>
      <c r="D17" s="105"/>
      <c r="E17" s="106"/>
      <c r="F17" s="86">
        <f>ROUND(-F14*G17,2)</f>
        <v>0</v>
      </c>
      <c r="G17" s="109">
        <f>IF(K14,1.45%,0)</f>
        <v>0</v>
      </c>
      <c r="H17" s="112"/>
      <c r="I17" s="115"/>
      <c r="J17" s="116"/>
      <c r="K17" s="43"/>
    </row>
    <row r="18" spans="1:12" ht="24" customHeight="1" thickBot="1" x14ac:dyDescent="0.25">
      <c r="A18" s="149" t="s">
        <v>5</v>
      </c>
      <c r="B18" s="150"/>
      <c r="C18" s="150"/>
      <c r="D18" s="150"/>
      <c r="E18" s="151"/>
      <c r="F18" s="87">
        <f>ROUND(F14+F15+F16+F17,2)</f>
        <v>0</v>
      </c>
      <c r="G18" s="113" t="s">
        <v>59</v>
      </c>
      <c r="H18" s="114"/>
      <c r="I18" s="114"/>
      <c r="J18" s="117"/>
    </row>
    <row r="19" spans="1:12" ht="15" customHeight="1" x14ac:dyDescent="0.2">
      <c r="A19" s="127" t="s">
        <v>12</v>
      </c>
      <c r="B19" s="128"/>
      <c r="C19" s="130"/>
      <c r="D19" s="130"/>
      <c r="E19" s="130"/>
      <c r="F19" s="130"/>
      <c r="G19" s="130"/>
      <c r="H19" s="130"/>
      <c r="I19" s="130"/>
      <c r="J19" s="131"/>
    </row>
    <row r="20" spans="1:12" ht="15" customHeight="1" x14ac:dyDescent="0.2">
      <c r="A20" s="76"/>
      <c r="B20" s="77"/>
      <c r="C20" s="132"/>
      <c r="D20" s="132"/>
      <c r="E20" s="132"/>
      <c r="F20" s="132"/>
      <c r="G20" s="132"/>
      <c r="H20" s="132"/>
      <c r="I20" s="132"/>
      <c r="J20" s="133"/>
    </row>
    <row r="21" spans="1:12" ht="15" customHeight="1" x14ac:dyDescent="0.2">
      <c r="A21" s="76"/>
      <c r="B21" s="77"/>
      <c r="C21" s="132"/>
      <c r="D21" s="132"/>
      <c r="E21" s="132"/>
      <c r="F21" s="132"/>
      <c r="G21" s="132"/>
      <c r="H21" s="132"/>
      <c r="I21" s="132"/>
      <c r="J21" s="133"/>
    </row>
    <row r="22" spans="1:12" ht="15" customHeight="1" x14ac:dyDescent="0.2">
      <c r="A22" s="76"/>
      <c r="B22" s="77"/>
      <c r="C22" s="132"/>
      <c r="D22" s="132"/>
      <c r="E22" s="132"/>
      <c r="F22" s="132"/>
      <c r="G22" s="132"/>
      <c r="H22" s="132"/>
      <c r="I22" s="132"/>
      <c r="J22" s="133"/>
    </row>
    <row r="23" spans="1:12" ht="15" customHeight="1" thickBot="1" x14ac:dyDescent="0.25">
      <c r="A23" s="78" t="s">
        <v>29</v>
      </c>
      <c r="B23" s="79"/>
      <c r="C23" s="136"/>
      <c r="D23" s="136"/>
      <c r="E23" s="136"/>
      <c r="F23" s="79" t="s">
        <v>30</v>
      </c>
      <c r="G23" s="134"/>
      <c r="H23" s="134"/>
      <c r="I23" s="134"/>
      <c r="J23" s="135"/>
    </row>
    <row r="24" spans="1:12" ht="12.75" customHeight="1" thickTop="1" x14ac:dyDescent="0.2">
      <c r="A24" s="123" t="s">
        <v>47</v>
      </c>
      <c r="B24" s="124"/>
      <c r="C24" s="124"/>
      <c r="D24" s="124"/>
      <c r="E24" s="124"/>
      <c r="F24" s="125"/>
      <c r="G24" s="124"/>
      <c r="H24" s="124"/>
      <c r="I24" s="124"/>
      <c r="J24" s="126"/>
    </row>
    <row r="25" spans="1:12" ht="24" customHeight="1" x14ac:dyDescent="0.2">
      <c r="A25" s="19" t="s">
        <v>8</v>
      </c>
      <c r="B25" s="20" t="s">
        <v>48</v>
      </c>
      <c r="C25" s="53" t="s">
        <v>37</v>
      </c>
      <c r="D25" s="20" t="s">
        <v>6</v>
      </c>
      <c r="E25" s="21" t="s">
        <v>7</v>
      </c>
      <c r="F25" s="22"/>
      <c r="G25" s="23" t="s">
        <v>43</v>
      </c>
      <c r="H25" s="23" t="s">
        <v>44</v>
      </c>
      <c r="I25" s="62" t="s">
        <v>37</v>
      </c>
      <c r="J25" s="24" t="s">
        <v>50</v>
      </c>
      <c r="K25" s="41"/>
      <c r="L25" s="41"/>
    </row>
    <row r="26" spans="1:12" ht="24" customHeight="1" x14ac:dyDescent="0.25">
      <c r="A26" s="80">
        <v>119</v>
      </c>
      <c r="B26" s="58"/>
      <c r="C26" s="54"/>
      <c r="D26" s="81">
        <f>-F14</f>
        <v>0</v>
      </c>
      <c r="E26" s="66"/>
      <c r="F26" s="25"/>
      <c r="G26" s="69"/>
      <c r="H26" s="69"/>
      <c r="I26" s="70"/>
      <c r="J26" s="26" t="str">
        <f>CONCATENATE("SEMP",C5)</f>
        <v>SEMP</v>
      </c>
      <c r="K26" s="42"/>
      <c r="L26" s="18"/>
    </row>
    <row r="27" spans="1:12" ht="24" customHeight="1" x14ac:dyDescent="0.2">
      <c r="A27" s="80" t="s">
        <v>38</v>
      </c>
      <c r="B27" s="58"/>
      <c r="C27" s="54"/>
      <c r="D27" s="81">
        <f>F16</f>
        <v>0</v>
      </c>
      <c r="E27" s="82">
        <f>-F14</f>
        <v>0</v>
      </c>
      <c r="F27" s="27"/>
      <c r="G27" s="27"/>
      <c r="H27" s="27"/>
      <c r="I27" s="27"/>
      <c r="J27" s="28"/>
      <c r="K27" s="18"/>
      <c r="L27" s="18"/>
    </row>
    <row r="28" spans="1:12" ht="24" customHeight="1" x14ac:dyDescent="0.2">
      <c r="A28" s="60" t="str">
        <f>IF(K8,"D570",IF(K12,"D575",IF($J$7="a","D512",IF($J$7="m","D510",IF($J$7="P","D514",IF($J$7="f","D513",IF($J$7="C","D511",IF($J$7="E","D515",""))))))))</f>
        <v/>
      </c>
      <c r="B28" s="59"/>
      <c r="C28" s="55"/>
      <c r="D28" s="81">
        <f>F15</f>
        <v>0</v>
      </c>
      <c r="E28" s="82">
        <f>IF(D28=0,0,-F14)</f>
        <v>0</v>
      </c>
      <c r="F28" s="27"/>
      <c r="G28" s="23" t="s">
        <v>46</v>
      </c>
      <c r="H28" s="23" t="s">
        <v>45</v>
      </c>
      <c r="I28" s="23" t="s">
        <v>52</v>
      </c>
      <c r="J28" s="71" t="s">
        <v>37</v>
      </c>
      <c r="K28" s="18"/>
      <c r="L28" s="18"/>
    </row>
    <row r="29" spans="1:12" ht="24" customHeight="1" x14ac:dyDescent="0.2">
      <c r="A29" s="80" t="s">
        <v>39</v>
      </c>
      <c r="B29" s="62" t="str">
        <f>IF(RIGHT(A29,1)="R", LEFT(A29,LEN(A29)-1) &amp;"P", A29)</f>
        <v>D800P</v>
      </c>
      <c r="C29" s="56"/>
      <c r="D29" s="81">
        <f>F16</f>
        <v>0</v>
      </c>
      <c r="E29" s="82">
        <f>-F14</f>
        <v>0</v>
      </c>
      <c r="F29" s="29">
        <v>6.13E-2</v>
      </c>
      <c r="G29" s="69" t="s">
        <v>37</v>
      </c>
      <c r="H29" s="69"/>
      <c r="I29" s="70"/>
      <c r="J29" s="72" t="s">
        <v>37</v>
      </c>
      <c r="K29" s="18"/>
      <c r="L29" s="18"/>
    </row>
    <row r="30" spans="1:12" ht="24" customHeight="1" x14ac:dyDescent="0.2">
      <c r="A30" s="61" t="str">
        <f>IF(K8,"D950R",IF(K12,"D960R",IF(K16,"D937R",IF($J$7="a","D840R",IF($J$7="m","D844R",IF($J$7="P","D845R",IF($J$7="f","D843R",IF($J$7="C","D841R",IF($J$7="E","D842R","")))))))))</f>
        <v/>
      </c>
      <c r="B30" s="62" t="str">
        <f>IF(RIGHT(A30,1)="R", LEFT(A30,LEN(A30)-1) &amp;"P", A30)</f>
        <v/>
      </c>
      <c r="C30" s="55"/>
      <c r="D30" s="82">
        <f>-($F$14*F30)</f>
        <v>0</v>
      </c>
      <c r="E30" s="82">
        <f>IF(F30&gt;0,-F14,0)</f>
        <v>0</v>
      </c>
      <c r="F30" s="30">
        <f>IF(K6,22%,IF(K7,22%,IF(K8,5%,IF(K9,40.72%,IF(K10,40.72%,IF(K11,12.56%,IF(K12,7%,IF(K16,11.7%,0))))))))</f>
        <v>0</v>
      </c>
      <c r="G30" s="27"/>
      <c r="H30" s="27"/>
      <c r="I30" s="27"/>
      <c r="J30" s="28"/>
      <c r="K30" s="18"/>
      <c r="L30" s="18"/>
    </row>
    <row r="31" spans="1:12" ht="24" customHeight="1" x14ac:dyDescent="0.2">
      <c r="A31" s="63" t="str">
        <f>IF(K13,"D953R",IF(K8,"D952R",IF(K16,"D958R",IF(K12,"D962R",""))))</f>
        <v/>
      </c>
      <c r="B31" s="62" t="str">
        <f>IF(RIGHT(A31,1)="R", LEFT(A31,LEN(A31)-1) &amp;"P", A31)</f>
        <v/>
      </c>
      <c r="C31" s="55"/>
      <c r="D31" s="82">
        <f>-($F$14*F31)</f>
        <v>0</v>
      </c>
      <c r="E31" s="82">
        <f>IF(F31&gt;0,-F14,0)</f>
        <v>0</v>
      </c>
      <c r="F31" s="30">
        <f>IF(K13,0.76%,IF(K8,0.26%,IF(K16,0.17%,IF(K12,0.08%,0))))</f>
        <v>0</v>
      </c>
      <c r="G31" s="23" t="s">
        <v>49</v>
      </c>
      <c r="H31" s="23" t="s">
        <v>51</v>
      </c>
      <c r="I31" s="23" t="s">
        <v>53</v>
      </c>
      <c r="J31" s="73" t="s">
        <v>37</v>
      </c>
      <c r="K31" s="18"/>
      <c r="L31" s="18"/>
    </row>
    <row r="32" spans="1:12" ht="24" customHeight="1" x14ac:dyDescent="0.2">
      <c r="A32" s="63" t="str">
        <f>IF(K8,"D954R",IF(K12,"D964R",""))</f>
        <v/>
      </c>
      <c r="B32" s="62" t="str">
        <f>IF(RIGHT(A32,1)="R", LEFT(A32,LEN(A32)-1) &amp;"P", A32)</f>
        <v/>
      </c>
      <c r="C32" s="55"/>
      <c r="D32" s="82">
        <f>-($F$14*F32)</f>
        <v>0</v>
      </c>
      <c r="E32" s="82">
        <f>IF(F32&gt;0,-F14,0)</f>
        <v>0</v>
      </c>
      <c r="F32" s="30">
        <f>IF(K8,0.94%,IF(K12,0.79%,0))</f>
        <v>0</v>
      </c>
      <c r="G32" s="69"/>
      <c r="H32" s="69"/>
      <c r="I32" s="69" t="s">
        <v>37</v>
      </c>
      <c r="J32" s="72" t="s">
        <v>37</v>
      </c>
      <c r="K32" s="18"/>
      <c r="L32" s="18"/>
    </row>
    <row r="33" spans="1:12" ht="24" customHeight="1" x14ac:dyDescent="0.2">
      <c r="A33" s="63" t="str">
        <f>IF(K8,"D951R",IF(K12,"D961R",""))</f>
        <v/>
      </c>
      <c r="B33" s="62" t="str">
        <f>IF(RIGHT(A33,1)="R", LEFT(A33,LEN(A33)-1) &amp;"P", A33)</f>
        <v/>
      </c>
      <c r="C33" s="55"/>
      <c r="D33" s="82">
        <f>IF(F33&gt;0,(D26*F33)-(D30+D31+D32),0)</f>
        <v>0</v>
      </c>
      <c r="E33" s="65" t="s">
        <v>61</v>
      </c>
      <c r="F33" s="30">
        <f>IF(K8,22%,IF(K12,12.56%,0))</f>
        <v>0</v>
      </c>
      <c r="G33" s="27"/>
      <c r="H33" s="27"/>
      <c r="I33" s="31" t="s">
        <v>37</v>
      </c>
      <c r="J33" s="32"/>
      <c r="K33" s="42"/>
      <c r="L33" s="18"/>
    </row>
    <row r="34" spans="1:12" ht="24" customHeight="1" x14ac:dyDescent="0.2">
      <c r="A34" s="61" t="str">
        <f>IF(AND(K14,K15),"MEDIE","")</f>
        <v/>
      </c>
      <c r="B34" s="62" t="s">
        <v>37</v>
      </c>
      <c r="C34" s="55"/>
      <c r="D34" s="82">
        <f>-($F$14*F34)</f>
        <v>0</v>
      </c>
      <c r="E34" s="82">
        <f>IF(F34&gt;0,-F14,0)</f>
        <v>0</v>
      </c>
      <c r="F34" s="29">
        <f>IF(AND(K14,K15),1.45%,0)</f>
        <v>0</v>
      </c>
      <c r="G34" s="74" t="s">
        <v>37</v>
      </c>
      <c r="H34" s="74" t="s">
        <v>37</v>
      </c>
      <c r="I34" s="74" t="s">
        <v>37</v>
      </c>
      <c r="J34" s="75" t="s">
        <v>37</v>
      </c>
    </row>
    <row r="35" spans="1:12" ht="24" customHeight="1" x14ac:dyDescent="0.2">
      <c r="A35" s="61" t="str">
        <f>IF(AND(K14,K15),"MEDIR","")</f>
        <v/>
      </c>
      <c r="B35" s="62" t="s">
        <v>37</v>
      </c>
      <c r="C35" s="55"/>
      <c r="D35" s="82">
        <f>-($F$14*F34)</f>
        <v>0</v>
      </c>
      <c r="E35" s="82">
        <f>IF(F35&gt;0,-F14,0)</f>
        <v>0</v>
      </c>
      <c r="F35" s="29">
        <f>IF(AND(K14,K15),1.45%,0)</f>
        <v>0</v>
      </c>
      <c r="G35" s="69" t="s">
        <v>37</v>
      </c>
      <c r="H35" s="69"/>
      <c r="I35" s="69"/>
      <c r="J35" s="72"/>
    </row>
    <row r="36" spans="1:12" ht="24" customHeight="1" x14ac:dyDescent="0.2">
      <c r="A36" s="61" t="str">
        <f>IF(K15,"FEDTX","")</f>
        <v/>
      </c>
      <c r="B36" s="59"/>
      <c r="C36" s="55"/>
      <c r="D36" s="65" t="s">
        <v>61</v>
      </c>
      <c r="E36" s="67" t="str">
        <f>IF(K15,(E27-D27-D28),"")</f>
        <v/>
      </c>
      <c r="F36" s="30"/>
      <c r="G36" s="31" t="s">
        <v>37</v>
      </c>
      <c r="H36" s="27"/>
      <c r="I36" s="31" t="s">
        <v>75</v>
      </c>
      <c r="J36" s="44" t="s">
        <v>63</v>
      </c>
    </row>
    <row r="37" spans="1:12" ht="24" customHeight="1" thickBot="1" x14ac:dyDescent="0.25">
      <c r="A37" s="83" t="s">
        <v>40</v>
      </c>
      <c r="B37" s="64"/>
      <c r="C37" s="57"/>
      <c r="D37" s="84">
        <f>D26-D27-D28-D34</f>
        <v>0</v>
      </c>
      <c r="E37" s="68"/>
      <c r="F37" s="33"/>
      <c r="G37" s="34"/>
      <c r="H37" s="34"/>
      <c r="I37" s="34"/>
      <c r="J37" s="35" t="s">
        <v>37</v>
      </c>
    </row>
    <row r="39" spans="1:12" x14ac:dyDescent="0.2">
      <c r="A39" s="122" t="s">
        <v>62</v>
      </c>
      <c r="B39" s="122"/>
      <c r="C39" s="122"/>
      <c r="D39" s="122"/>
      <c r="E39" s="122"/>
      <c r="F39" s="122"/>
      <c r="G39" s="122"/>
      <c r="H39" s="122"/>
      <c r="I39" s="122"/>
      <c r="J39" s="122"/>
    </row>
    <row r="40" spans="1:12" x14ac:dyDescent="0.2">
      <c r="E40" s="163"/>
      <c r="F40" s="163"/>
      <c r="G40" s="17"/>
      <c r="H40" s="163"/>
      <c r="I40" s="163"/>
    </row>
    <row r="41" spans="1:12" x14ac:dyDescent="0.2">
      <c r="G41" s="17"/>
    </row>
    <row r="42" spans="1:12" x14ac:dyDescent="0.2">
      <c r="E42" s="163"/>
      <c r="F42" s="163"/>
      <c r="G42" s="17"/>
      <c r="H42" s="163"/>
      <c r="I42" s="163"/>
    </row>
    <row r="43" spans="1:12" x14ac:dyDescent="0.2">
      <c r="G43" s="17"/>
    </row>
    <row r="44" spans="1:12" x14ac:dyDescent="0.2">
      <c r="E44" s="163"/>
      <c r="F44" s="163"/>
      <c r="G44" s="17"/>
      <c r="H44" s="163"/>
      <c r="I44" s="163"/>
    </row>
    <row r="45" spans="1:12" x14ac:dyDescent="0.2">
      <c r="G45" s="17"/>
    </row>
    <row r="46" spans="1:12" x14ac:dyDescent="0.2">
      <c r="G46" s="17"/>
    </row>
  </sheetData>
  <mergeCells count="25">
    <mergeCell ref="E40:F40"/>
    <mergeCell ref="E42:F42"/>
    <mergeCell ref="E44:F44"/>
    <mergeCell ref="H40:I40"/>
    <mergeCell ref="H42:I42"/>
    <mergeCell ref="H44:I44"/>
    <mergeCell ref="B6:E6"/>
    <mergeCell ref="A1:J2"/>
    <mergeCell ref="A3:J3"/>
    <mergeCell ref="A18:E18"/>
    <mergeCell ref="A14:E14"/>
    <mergeCell ref="A12:E12"/>
    <mergeCell ref="A7:B7"/>
    <mergeCell ref="C5:D5"/>
    <mergeCell ref="A5:B5"/>
    <mergeCell ref="G5:J5"/>
    <mergeCell ref="G6:J6"/>
    <mergeCell ref="A39:J39"/>
    <mergeCell ref="A24:J24"/>
    <mergeCell ref="A19:B19"/>
    <mergeCell ref="C7:D7"/>
    <mergeCell ref="C19:J22"/>
    <mergeCell ref="G23:J23"/>
    <mergeCell ref="C23:E23"/>
    <mergeCell ref="G12:J12"/>
  </mergeCells>
  <phoneticPr fontId="0" type="noConversion"/>
  <printOptions horizontalCentered="1"/>
  <pageMargins left="0.5" right="0.39" top="0.52" bottom="0.5" header="0.5" footer="0.5"/>
  <pageSetup scale="80" orientation="portrait" r:id="rId1"/>
  <headerFooter alignWithMargins="0">
    <oddFooter>&amp;LRevised 7/19/2018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6</xdr:col>
                    <xdr:colOff>66675</xdr:colOff>
                    <xdr:row>6</xdr:row>
                    <xdr:rowOff>9525</xdr:rowOff>
                  </from>
                  <to>
                    <xdr:col>6</xdr:col>
                    <xdr:colOff>514350</xdr:colOff>
                    <xdr:row>6</xdr:row>
                    <xdr:rowOff>238125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8</xdr:col>
                    <xdr:colOff>9525</xdr:colOff>
                    <xdr:row>12</xdr:row>
                    <xdr:rowOff>85725</xdr:rowOff>
                  </from>
                  <to>
                    <xdr:col>8</xdr:col>
                    <xdr:colOff>304800</xdr:colOff>
                    <xdr:row>13</xdr:row>
                    <xdr:rowOff>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8</xdr:col>
                    <xdr:colOff>571500</xdr:colOff>
                    <xdr:row>12</xdr:row>
                    <xdr:rowOff>85725</xdr:rowOff>
                  </from>
                  <to>
                    <xdr:col>9</xdr:col>
                    <xdr:colOff>19050</xdr:colOff>
                    <xdr:row>13</xdr:row>
                    <xdr:rowOff>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9</xdr:col>
                    <xdr:colOff>476250</xdr:colOff>
                    <xdr:row>15</xdr:row>
                    <xdr:rowOff>123825</xdr:rowOff>
                  </from>
                  <to>
                    <xdr:col>9</xdr:col>
                    <xdr:colOff>790575</xdr:colOff>
                    <xdr:row>16</xdr:row>
                    <xdr:rowOff>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8</xdr:col>
                    <xdr:colOff>9525</xdr:colOff>
                    <xdr:row>13</xdr:row>
                    <xdr:rowOff>85725</xdr:rowOff>
                  </from>
                  <to>
                    <xdr:col>8</xdr:col>
                    <xdr:colOff>304800</xdr:colOff>
                    <xdr:row>14</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8</xdr:col>
                    <xdr:colOff>571500</xdr:colOff>
                    <xdr:row>13</xdr:row>
                    <xdr:rowOff>85725</xdr:rowOff>
                  </from>
                  <to>
                    <xdr:col>9</xdr:col>
                    <xdr:colOff>19050</xdr:colOff>
                    <xdr:row>14</xdr:row>
                    <xdr:rowOff>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0</xdr:col>
                    <xdr:colOff>0</xdr:colOff>
                    <xdr:row>8</xdr:row>
                    <xdr:rowOff>9525</xdr:rowOff>
                  </from>
                  <to>
                    <xdr:col>2</xdr:col>
                    <xdr:colOff>314325</xdr:colOff>
                    <xdr:row>8</xdr:row>
                    <xdr:rowOff>238125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0</xdr:col>
                    <xdr:colOff>0</xdr:colOff>
                    <xdr:row>9</xdr:row>
                    <xdr:rowOff>9525</xdr:rowOff>
                  </from>
                  <to>
                    <xdr:col>2</xdr:col>
                    <xdr:colOff>323850</xdr:colOff>
                    <xdr:row>9</xdr:row>
                    <xdr:rowOff>238125</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3</xdr:col>
                    <xdr:colOff>266700</xdr:colOff>
                    <xdr:row>9</xdr:row>
                    <xdr:rowOff>9525</xdr:rowOff>
                  </from>
                  <to>
                    <xdr:col>5</xdr:col>
                    <xdr:colOff>0</xdr:colOff>
                    <xdr:row>9</xdr:row>
                    <xdr:rowOff>228600</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6</xdr:col>
                    <xdr:colOff>676275</xdr:colOff>
                    <xdr:row>8</xdr:row>
                    <xdr:rowOff>19050</xdr:rowOff>
                  </from>
                  <to>
                    <xdr:col>8</xdr:col>
                    <xdr:colOff>333375</xdr:colOff>
                    <xdr:row>9</xdr:row>
                    <xdr:rowOff>0</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6</xdr:col>
                    <xdr:colOff>590550</xdr:colOff>
                    <xdr:row>6</xdr:row>
                    <xdr:rowOff>9525</xdr:rowOff>
                  </from>
                  <to>
                    <xdr:col>7</xdr:col>
                    <xdr:colOff>190500</xdr:colOff>
                    <xdr:row>6</xdr:row>
                    <xdr:rowOff>238125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6</xdr:col>
                    <xdr:colOff>676275</xdr:colOff>
                    <xdr:row>9</xdr:row>
                    <xdr:rowOff>9525</xdr:rowOff>
                  </from>
                  <to>
                    <xdr:col>8</xdr:col>
                    <xdr:colOff>333375</xdr:colOff>
                    <xdr:row>9</xdr:row>
                    <xdr:rowOff>238125</xdr:rowOff>
                  </to>
                </anchor>
              </controlPr>
            </control>
          </mc:Choice>
        </mc:AlternateContent>
        <mc:AlternateContent xmlns:mc="http://schemas.openxmlformats.org/markup-compatibility/2006">
          <mc:Choice Requires="x14">
            <control shapeId="2076" r:id="rId16" name="Check Box 28">
              <controlPr defaultSize="0" autoFill="0" autoLine="0" autoPict="0" altText="PERS Type DCR">
                <anchor moveWithCells="1">
                  <from>
                    <xdr:col>5</xdr:col>
                    <xdr:colOff>28575</xdr:colOff>
                    <xdr:row>9</xdr:row>
                    <xdr:rowOff>0</xdr:rowOff>
                  </from>
                  <to>
                    <xdr:col>6</xdr:col>
                    <xdr:colOff>323850</xdr:colOff>
                    <xdr:row>10</xdr:row>
                    <xdr:rowOff>19050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3</xdr:col>
                    <xdr:colOff>266700</xdr:colOff>
                    <xdr:row>8</xdr:row>
                    <xdr:rowOff>19050</xdr:rowOff>
                  </from>
                  <to>
                    <xdr:col>4</xdr:col>
                    <xdr:colOff>485775</xdr:colOff>
                    <xdr:row>8</xdr:row>
                    <xdr:rowOff>238125</xdr:rowOff>
                  </to>
                </anchor>
              </controlPr>
            </control>
          </mc:Choice>
        </mc:AlternateContent>
        <mc:AlternateContent xmlns:mc="http://schemas.openxmlformats.org/markup-compatibility/2006">
          <mc:Choice Requires="x14">
            <control shapeId="2066" r:id="rId18" name="Check Box 18">
              <controlPr defaultSize="0" autoFill="0" autoLine="0" autoPict="0" altText="PERS Type DCR">
                <anchor moveWithCells="1">
                  <from>
                    <xdr:col>5</xdr:col>
                    <xdr:colOff>28575</xdr:colOff>
                    <xdr:row>8</xdr:row>
                    <xdr:rowOff>0</xdr:rowOff>
                  </from>
                  <to>
                    <xdr:col>6</xdr:col>
                    <xdr:colOff>295275</xdr:colOff>
                    <xdr:row>9</xdr:row>
                    <xdr:rowOff>19050</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7</xdr:col>
                    <xdr:colOff>733425</xdr:colOff>
                    <xdr:row>35</xdr:row>
                    <xdr:rowOff>104775</xdr:rowOff>
                  </from>
                  <to>
                    <xdr:col>8</xdr:col>
                    <xdr:colOff>47625</xdr:colOff>
                    <xdr:row>36</xdr:row>
                    <xdr:rowOff>19050</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8</xdr:col>
                    <xdr:colOff>781050</xdr:colOff>
                    <xdr:row>35</xdr:row>
                    <xdr:rowOff>104775</xdr:rowOff>
                  </from>
                  <to>
                    <xdr:col>9</xdr:col>
                    <xdr:colOff>219075</xdr:colOff>
                    <xdr:row>36</xdr:row>
                    <xdr:rowOff>19050</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7</xdr:col>
                    <xdr:colOff>952500</xdr:colOff>
                    <xdr:row>8</xdr:row>
                    <xdr:rowOff>0</xdr:rowOff>
                  </from>
                  <to>
                    <xdr:col>9</xdr:col>
                    <xdr:colOff>152400</xdr:colOff>
                    <xdr:row>9</xdr:row>
                    <xdr:rowOff>0</xdr:rowOff>
                  </to>
                </anchor>
              </controlPr>
            </control>
          </mc:Choice>
        </mc:AlternateContent>
        <mc:AlternateContent xmlns:mc="http://schemas.openxmlformats.org/markup-compatibility/2006">
          <mc:Choice Requires="x14">
            <control shapeId="2127" r:id="rId22" name="Check Box 79">
              <controlPr defaultSize="0" autoFill="0" autoLine="0" autoPict="0">
                <anchor moveWithCells="1">
                  <from>
                    <xdr:col>0</xdr:col>
                    <xdr:colOff>47625</xdr:colOff>
                    <xdr:row>37</xdr:row>
                    <xdr:rowOff>123825</xdr:rowOff>
                  </from>
                  <to>
                    <xdr:col>0</xdr:col>
                    <xdr:colOff>495300</xdr:colOff>
                    <xdr:row>39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9" ma:contentTypeDescription="Create a new document." ma:contentTypeScope="" ma:versionID="79e317a27efe553b7d95e0ace39f3812">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a6e54ce3258e3977ed6574b52d56ccf4"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 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Charge Cards"/>
          <xsd:enumeration value="Electronic Payments"/>
          <xsd:enumeration value="Enterprise Applications"/>
          <xsd:enumeration value="IRIS"/>
          <xsd:enumeration value="Moving"/>
          <xsd:enumeration value="Payroll"/>
          <xsd:enumeration value="Personnel"/>
          <xsd:enumeration value="Procurement"/>
          <xsd:enumeration value="Publications"/>
          <xsd:enumeration value="Systems Security"/>
          <xsd:enumeration value="Tax"/>
          <xsd:enumeration value="Travel"/>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element name="Web_x0020_Source_x0020_Folder" ma:index="11" nillable="true" ma:displayName="Web Source Folder" ma:description="Web Source Folder (from URL)" ma:format="Dropdown" ma:internalName="Web_x0020_Source_x0020_Folder">
      <xsd:simpleType>
        <xsd:restriction base="dms:Choice">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 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Form</DOF_Category>
    <Category xmlns="ba4ef42b-c21f-46cc-99e7-9c72f716c827">Payroll</Category>
    <Web_x0020_Source_x0020_Folder xmlns="ba4ef42b-c21f-46cc-99e7-9c72f716c827">forms</Web_x0020_Source_x0020_Folder>
    <Web_x0020_Server xmlns="ba4ef42b-c21f-46cc-99e7-9c72f716c827">doaweb</Web_x0020_Server>
  </documentManagement>
</p:properties>
</file>

<file path=customXml/itemProps1.xml><?xml version="1.0" encoding="utf-8"?>
<ds:datastoreItem xmlns:ds="http://schemas.openxmlformats.org/officeDocument/2006/customXml" ds:itemID="{39B76AD9-E451-4FFE-9A57-D757194A0C60}">
  <ds:schemaRefs>
    <ds:schemaRef ds:uri="http://schemas.microsoft.com/office/2006/metadata/longProperties"/>
  </ds:schemaRefs>
</ds:datastoreItem>
</file>

<file path=customXml/itemProps2.xml><?xml version="1.0" encoding="utf-8"?>
<ds:datastoreItem xmlns:ds="http://schemas.openxmlformats.org/officeDocument/2006/customXml" ds:itemID="{A1D95D69-A743-40B1-9D86-18DD7DE2B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993318-7A79-4F89-82B8-5F9145410D6A}">
  <ds:schemaRefs>
    <ds:schemaRef ds:uri="http://schemas.microsoft.com/sharepoint/v3/contenttype/forms"/>
  </ds:schemaRefs>
</ds:datastoreItem>
</file>

<file path=customXml/itemProps4.xml><?xml version="1.0" encoding="utf-8"?>
<ds:datastoreItem xmlns:ds="http://schemas.openxmlformats.org/officeDocument/2006/customXml" ds:itemID="{D8B2E3B1-2279-4690-9F8F-10EC2E92EAE9}">
  <ds:schemaRefs>
    <ds:schemaRef ds:uri="http://schemas.openxmlformats.org/package/2006/metadata/core-properties"/>
    <ds:schemaRef ds:uri="http://purl.org/dc/elements/1.1/"/>
    <ds:schemaRef ds:uri="http://schemas.microsoft.com/office/2006/metadata/properties"/>
    <ds:schemaRef ds:uri="5cda0204-0e5f-48ab-93e9-41c8cd34521f"/>
    <ds:schemaRef ds:uri="ba4ef42b-c21f-46cc-99e7-9c72f716c827"/>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CY OP Wksht</vt:lpstr>
      <vt:lpstr>'CY OP Wksht'!Print_Area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Overpayment Worksheet - Prior Year</dc:title>
  <dc:creator>Payroll Section, Div of Finance, Dept of Administration, State of Alaska</dc:creator>
  <cp:lastModifiedBy>Amanda SW Thomas (DOA)</cp:lastModifiedBy>
  <cp:lastPrinted>2018-08-02T00:37:55Z</cp:lastPrinted>
  <dcterms:created xsi:type="dcterms:W3CDTF">2001-08-22T20:25:31Z</dcterms:created>
  <dcterms:modified xsi:type="dcterms:W3CDTF">2018-08-02T00:39:43Z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0x010100297C022E9BF2504E9774C2803284E097</vt:lpwstr>
  </property>
</Properties>
</file>