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stateofalaska-my.sharepoint.com/personal/jacqueline_boucher_alaska_gov/Documents/Documents/DOF Website/travel/resource/"/>
    </mc:Choice>
  </mc:AlternateContent>
  <xr:revisionPtr revIDLastSave="0" documentId="8_{8487AD37-7A6B-4B86-9C46-8D4AD68DF5C8}" xr6:coauthVersionLast="47" xr6:coauthVersionMax="47" xr10:uidLastSave="{00000000-0000-0000-0000-000000000000}"/>
  <bookViews>
    <workbookView xWindow="-108" yWindow="-108" windowWidth="23256" windowHeight="12576" tabRatio="918" activeTab="1" xr2:uid="{00000000-000D-0000-FFFF-FFFF00000000}"/>
  </bookViews>
  <sheets>
    <sheet name="Report Details" sheetId="19" r:id="rId1"/>
    <sheet name="Statewide" sheetId="21" r:id="rId2"/>
    <sheet name="Medicaid" sheetId="20" r:id="rId3"/>
    <sheet name="Executive Branch" sheetId="1" r:id="rId4"/>
    <sheet name="01" sheetId="16" r:id="rId5"/>
    <sheet name="02" sheetId="15" r:id="rId6"/>
    <sheet name="03" sheetId="14" r:id="rId7"/>
    <sheet name="04" sheetId="13" r:id="rId8"/>
    <sheet name="05" sheetId="12" r:id="rId9"/>
    <sheet name="07" sheetId="10" r:id="rId10"/>
    <sheet name="08" sheetId="9" r:id="rId11"/>
    <sheet name="09" sheetId="8" r:id="rId12"/>
    <sheet name="10" sheetId="7" r:id="rId13"/>
    <sheet name="11" sheetId="6" r:id="rId14"/>
    <sheet name="12" sheetId="5" r:id="rId15"/>
    <sheet name="16" sheetId="22" r:id="rId16"/>
    <sheet name="18" sheetId="4" r:id="rId17"/>
    <sheet name="20" sheetId="2" r:id="rId18"/>
    <sheet name="25" sheetId="3" r:id="rId19"/>
    <sheet name="26" sheetId="23" r:id="rId20"/>
  </sheets>
  <definedNames>
    <definedName name="_xlnm.Print_Area" localSheetId="7">'04'!$A$1:$AA$35</definedName>
    <definedName name="_xlnm.Print_Area" localSheetId="15">'16'!$A$1:$AA$35</definedName>
    <definedName name="_xlnm.Print_Area" localSheetId="18">'25'!$A$1:$AA$35</definedName>
    <definedName name="_xlnm.Print_Area" localSheetId="19">'26'!$A$1:$AA$35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F13" i="1"/>
  <c r="G37" i="1"/>
  <c r="C5" i="20" l="1"/>
  <c r="W37" i="1" l="1"/>
  <c r="W34" i="1"/>
  <c r="V34" i="1"/>
  <c r="W33" i="1"/>
  <c r="V33" i="1"/>
  <c r="W32" i="1"/>
  <c r="W35" i="1" s="1"/>
  <c r="V32" i="1"/>
  <c r="V35" i="1" s="1"/>
  <c r="W26" i="1"/>
  <c r="V26" i="1"/>
  <c r="W25" i="1"/>
  <c r="W27" i="1" s="1"/>
  <c r="V25" i="1"/>
  <c r="V27" i="1" s="1"/>
  <c r="W21" i="1"/>
  <c r="V21" i="1"/>
  <c r="W20" i="1"/>
  <c r="V20" i="1"/>
  <c r="W19" i="1"/>
  <c r="V19" i="1"/>
  <c r="W18" i="1"/>
  <c r="V18" i="1"/>
  <c r="W17" i="1"/>
  <c r="W22" i="1" s="1"/>
  <c r="W29" i="1" s="1"/>
  <c r="V17" i="1"/>
  <c r="V22" i="1" s="1"/>
  <c r="W14" i="1"/>
  <c r="V14" i="1"/>
  <c r="W13" i="1"/>
  <c r="V13" i="1"/>
  <c r="W12" i="1"/>
  <c r="V12" i="1"/>
  <c r="W11" i="1"/>
  <c r="V11" i="1"/>
  <c r="W10" i="1"/>
  <c r="V10" i="1"/>
  <c r="W7" i="1"/>
  <c r="W4" i="1"/>
  <c r="W3" i="1"/>
  <c r="W5" i="1" s="1"/>
  <c r="V3" i="1"/>
  <c r="Y37" i="1"/>
  <c r="Y34" i="1"/>
  <c r="X34" i="1"/>
  <c r="Y33" i="1"/>
  <c r="X33" i="1"/>
  <c r="Y32" i="1"/>
  <c r="Y35" i="1" s="1"/>
  <c r="X32" i="1"/>
  <c r="X35" i="1" s="1"/>
  <c r="Y26" i="1"/>
  <c r="X26" i="1"/>
  <c r="Y25" i="1"/>
  <c r="Y27" i="1" s="1"/>
  <c r="X25" i="1"/>
  <c r="X27" i="1" s="1"/>
  <c r="Y21" i="1"/>
  <c r="Y22" i="1" s="1"/>
  <c r="X21" i="1"/>
  <c r="X22" i="1" s="1"/>
  <c r="Y20" i="1"/>
  <c r="X20" i="1"/>
  <c r="Y19" i="1"/>
  <c r="X19" i="1"/>
  <c r="Y18" i="1"/>
  <c r="X18" i="1"/>
  <c r="Y17" i="1"/>
  <c r="X17" i="1"/>
  <c r="Y13" i="1"/>
  <c r="X13" i="1"/>
  <c r="Y12" i="1"/>
  <c r="X12" i="1"/>
  <c r="Y11" i="1"/>
  <c r="X11" i="1"/>
  <c r="Y10" i="1"/>
  <c r="Y14" i="1" s="1"/>
  <c r="X10" i="1"/>
  <c r="X14" i="1" s="1"/>
  <c r="Y7" i="1"/>
  <c r="Y5" i="1"/>
  <c r="Y4" i="1"/>
  <c r="Y3" i="1"/>
  <c r="X3" i="1"/>
  <c r="U37" i="1"/>
  <c r="U34" i="1"/>
  <c r="T34" i="1"/>
  <c r="U33" i="1"/>
  <c r="T33" i="1"/>
  <c r="U32" i="1"/>
  <c r="U35" i="1" s="1"/>
  <c r="T32" i="1"/>
  <c r="T35" i="1" s="1"/>
  <c r="U26" i="1"/>
  <c r="T26" i="1"/>
  <c r="U25" i="1"/>
  <c r="U27" i="1" s="1"/>
  <c r="T25" i="1"/>
  <c r="T27" i="1" s="1"/>
  <c r="U21" i="1"/>
  <c r="U22" i="1" s="1"/>
  <c r="T21" i="1"/>
  <c r="T22" i="1" s="1"/>
  <c r="U20" i="1"/>
  <c r="T20" i="1"/>
  <c r="U19" i="1"/>
  <c r="T19" i="1"/>
  <c r="U18" i="1"/>
  <c r="T18" i="1"/>
  <c r="U17" i="1"/>
  <c r="T17" i="1"/>
  <c r="U13" i="1"/>
  <c r="T13" i="1"/>
  <c r="U12" i="1"/>
  <c r="T12" i="1"/>
  <c r="U11" i="1"/>
  <c r="T11" i="1"/>
  <c r="U10" i="1"/>
  <c r="U14" i="1" s="1"/>
  <c r="T10" i="1"/>
  <c r="T14" i="1" s="1"/>
  <c r="U7" i="1"/>
  <c r="U5" i="1"/>
  <c r="U4" i="1"/>
  <c r="U3" i="1"/>
  <c r="T3" i="1"/>
  <c r="Q37" i="1"/>
  <c r="Q34" i="1"/>
  <c r="P34" i="1"/>
  <c r="Q33" i="1"/>
  <c r="P33" i="1"/>
  <c r="Q32" i="1"/>
  <c r="Q35" i="1" s="1"/>
  <c r="P32" i="1"/>
  <c r="P35" i="1" s="1"/>
  <c r="Q26" i="1"/>
  <c r="P26" i="1"/>
  <c r="Q25" i="1"/>
  <c r="Q27" i="1" s="1"/>
  <c r="P25" i="1"/>
  <c r="P27" i="1" s="1"/>
  <c r="Q21" i="1"/>
  <c r="Q22" i="1" s="1"/>
  <c r="P21" i="1"/>
  <c r="P22" i="1" s="1"/>
  <c r="Q20" i="1"/>
  <c r="P20" i="1"/>
  <c r="Q19" i="1"/>
  <c r="P19" i="1"/>
  <c r="Q18" i="1"/>
  <c r="P18" i="1"/>
  <c r="Q17" i="1"/>
  <c r="P17" i="1"/>
  <c r="Q13" i="1"/>
  <c r="P13" i="1"/>
  <c r="Q12" i="1"/>
  <c r="P12" i="1"/>
  <c r="Q11" i="1"/>
  <c r="P11" i="1"/>
  <c r="Q10" i="1"/>
  <c r="Q14" i="1" s="1"/>
  <c r="P10" i="1"/>
  <c r="P14" i="1" s="1"/>
  <c r="Q7" i="1"/>
  <c r="Q5" i="1"/>
  <c r="Q4" i="1"/>
  <c r="Q3" i="1"/>
  <c r="P3" i="1"/>
  <c r="M37" i="1"/>
  <c r="M34" i="1"/>
  <c r="L34" i="1"/>
  <c r="M33" i="1"/>
  <c r="L33" i="1"/>
  <c r="M32" i="1"/>
  <c r="M35" i="1" s="1"/>
  <c r="L32" i="1"/>
  <c r="L35" i="1" s="1"/>
  <c r="M26" i="1"/>
  <c r="L26" i="1"/>
  <c r="M25" i="1"/>
  <c r="M27" i="1" s="1"/>
  <c r="L25" i="1"/>
  <c r="L27" i="1" s="1"/>
  <c r="M21" i="1"/>
  <c r="M22" i="1" s="1"/>
  <c r="L21" i="1"/>
  <c r="L22" i="1" s="1"/>
  <c r="M20" i="1"/>
  <c r="L20" i="1"/>
  <c r="M19" i="1"/>
  <c r="L19" i="1"/>
  <c r="M18" i="1"/>
  <c r="L18" i="1"/>
  <c r="M17" i="1"/>
  <c r="L17" i="1"/>
  <c r="M13" i="1"/>
  <c r="L13" i="1"/>
  <c r="M12" i="1"/>
  <c r="L12" i="1"/>
  <c r="M11" i="1"/>
  <c r="L11" i="1"/>
  <c r="M10" i="1"/>
  <c r="M14" i="1" s="1"/>
  <c r="L10" i="1"/>
  <c r="L14" i="1" s="1"/>
  <c r="M7" i="1"/>
  <c r="M5" i="1"/>
  <c r="M4" i="1"/>
  <c r="M3" i="1"/>
  <c r="L3" i="1"/>
  <c r="I37" i="1"/>
  <c r="I34" i="1"/>
  <c r="H34" i="1"/>
  <c r="I33" i="1"/>
  <c r="H33" i="1"/>
  <c r="I32" i="1"/>
  <c r="I35" i="1" s="1"/>
  <c r="H32" i="1"/>
  <c r="H35" i="1" s="1"/>
  <c r="I26" i="1"/>
  <c r="H26" i="1"/>
  <c r="I25" i="1"/>
  <c r="I27" i="1" s="1"/>
  <c r="H25" i="1"/>
  <c r="H27" i="1" s="1"/>
  <c r="I21" i="1"/>
  <c r="I22" i="1" s="1"/>
  <c r="H21" i="1"/>
  <c r="H22" i="1" s="1"/>
  <c r="I20" i="1"/>
  <c r="H20" i="1"/>
  <c r="I19" i="1"/>
  <c r="H19" i="1"/>
  <c r="I18" i="1"/>
  <c r="H18" i="1"/>
  <c r="I17" i="1"/>
  <c r="H17" i="1"/>
  <c r="I13" i="1"/>
  <c r="H13" i="1"/>
  <c r="I12" i="1"/>
  <c r="H12" i="1"/>
  <c r="I11" i="1"/>
  <c r="H11" i="1"/>
  <c r="I10" i="1"/>
  <c r="I14" i="1" s="1"/>
  <c r="H10" i="1"/>
  <c r="H14" i="1" s="1"/>
  <c r="I7" i="1"/>
  <c r="I5" i="1"/>
  <c r="I4" i="1"/>
  <c r="I3" i="1"/>
  <c r="H3" i="1"/>
  <c r="S37" i="1"/>
  <c r="S34" i="1"/>
  <c r="R34" i="1"/>
  <c r="S33" i="1"/>
  <c r="R33" i="1"/>
  <c r="S32" i="1"/>
  <c r="S35" i="1" s="1"/>
  <c r="R32" i="1"/>
  <c r="R35" i="1" s="1"/>
  <c r="S26" i="1"/>
  <c r="R26" i="1"/>
  <c r="S25" i="1"/>
  <c r="S27" i="1" s="1"/>
  <c r="R25" i="1"/>
  <c r="R27" i="1" s="1"/>
  <c r="S21" i="1"/>
  <c r="S22" i="1" s="1"/>
  <c r="R21" i="1"/>
  <c r="R22" i="1" s="1"/>
  <c r="S20" i="1"/>
  <c r="R20" i="1"/>
  <c r="S19" i="1"/>
  <c r="R19" i="1"/>
  <c r="S18" i="1"/>
  <c r="R18" i="1"/>
  <c r="S17" i="1"/>
  <c r="R17" i="1"/>
  <c r="S14" i="1"/>
  <c r="S13" i="1"/>
  <c r="R13" i="1"/>
  <c r="S12" i="1"/>
  <c r="R12" i="1"/>
  <c r="S11" i="1"/>
  <c r="R11" i="1"/>
  <c r="S10" i="1"/>
  <c r="R10" i="1"/>
  <c r="R14" i="1" s="1"/>
  <c r="S7" i="1"/>
  <c r="S5" i="1"/>
  <c r="S4" i="1"/>
  <c r="S3" i="1"/>
  <c r="R3" i="1"/>
  <c r="O37" i="1"/>
  <c r="O34" i="1"/>
  <c r="N34" i="1"/>
  <c r="O33" i="1"/>
  <c r="N33" i="1"/>
  <c r="O32" i="1"/>
  <c r="O35" i="1" s="1"/>
  <c r="N32" i="1"/>
  <c r="N35" i="1" s="1"/>
  <c r="O26" i="1"/>
  <c r="N26" i="1"/>
  <c r="O25" i="1"/>
  <c r="O27" i="1" s="1"/>
  <c r="N25" i="1"/>
  <c r="N27" i="1" s="1"/>
  <c r="O21" i="1"/>
  <c r="N21" i="1"/>
  <c r="O20" i="1"/>
  <c r="N20" i="1"/>
  <c r="O19" i="1"/>
  <c r="N19" i="1"/>
  <c r="O18" i="1"/>
  <c r="N18" i="1"/>
  <c r="O17" i="1"/>
  <c r="O22" i="1" s="1"/>
  <c r="O29" i="1" s="1"/>
  <c r="N17" i="1"/>
  <c r="N22" i="1" s="1"/>
  <c r="O14" i="1"/>
  <c r="N14" i="1"/>
  <c r="O13" i="1"/>
  <c r="N13" i="1"/>
  <c r="O12" i="1"/>
  <c r="N12" i="1"/>
  <c r="O11" i="1"/>
  <c r="N11" i="1"/>
  <c r="O10" i="1"/>
  <c r="N10" i="1"/>
  <c r="O7" i="1"/>
  <c r="O4" i="1"/>
  <c r="O3" i="1"/>
  <c r="O5" i="1" s="1"/>
  <c r="N3" i="1"/>
  <c r="K37" i="1"/>
  <c r="K34" i="1"/>
  <c r="J34" i="1"/>
  <c r="K33" i="1"/>
  <c r="J33" i="1"/>
  <c r="K32" i="1"/>
  <c r="K35" i="1" s="1"/>
  <c r="J32" i="1"/>
  <c r="J35" i="1" s="1"/>
  <c r="K26" i="1"/>
  <c r="J26" i="1"/>
  <c r="K25" i="1"/>
  <c r="K27" i="1" s="1"/>
  <c r="J25" i="1"/>
  <c r="J27" i="1" s="1"/>
  <c r="K21" i="1"/>
  <c r="K22" i="1" s="1"/>
  <c r="J21" i="1"/>
  <c r="J22" i="1" s="1"/>
  <c r="K20" i="1"/>
  <c r="J20" i="1"/>
  <c r="K19" i="1"/>
  <c r="J19" i="1"/>
  <c r="K18" i="1"/>
  <c r="J18" i="1"/>
  <c r="K17" i="1"/>
  <c r="J17" i="1"/>
  <c r="K13" i="1"/>
  <c r="J13" i="1"/>
  <c r="K12" i="1"/>
  <c r="J12" i="1"/>
  <c r="K11" i="1"/>
  <c r="J11" i="1"/>
  <c r="K10" i="1"/>
  <c r="K14" i="1" s="1"/>
  <c r="J10" i="1"/>
  <c r="J14" i="1" s="1"/>
  <c r="K7" i="1"/>
  <c r="K5" i="1"/>
  <c r="K4" i="1"/>
  <c r="K3" i="1"/>
  <c r="J3" i="1"/>
  <c r="G34" i="1"/>
  <c r="F34" i="1"/>
  <c r="G33" i="1"/>
  <c r="F33" i="1"/>
  <c r="G32" i="1"/>
  <c r="F32" i="1"/>
  <c r="G26" i="1"/>
  <c r="F26" i="1"/>
  <c r="G25" i="1"/>
  <c r="F25" i="1"/>
  <c r="G21" i="1"/>
  <c r="F21" i="1"/>
  <c r="G20" i="1"/>
  <c r="F20" i="1"/>
  <c r="G19" i="1"/>
  <c r="F19" i="1"/>
  <c r="G18" i="1"/>
  <c r="F18" i="1"/>
  <c r="G17" i="1"/>
  <c r="F17" i="1"/>
  <c r="G13" i="1"/>
  <c r="G12" i="1"/>
  <c r="F12" i="1"/>
  <c r="G11" i="1"/>
  <c r="F11" i="1"/>
  <c r="G10" i="1"/>
  <c r="F10" i="1"/>
  <c r="G7" i="1"/>
  <c r="G4" i="1"/>
  <c r="G3" i="1"/>
  <c r="F3" i="1"/>
  <c r="E34" i="1"/>
  <c r="D34" i="1"/>
  <c r="E33" i="1"/>
  <c r="D33" i="1"/>
  <c r="E32" i="1"/>
  <c r="D32" i="1"/>
  <c r="E26" i="1"/>
  <c r="D26" i="1"/>
  <c r="E25" i="1"/>
  <c r="D25" i="1"/>
  <c r="E21" i="1"/>
  <c r="E20" i="1"/>
  <c r="E19" i="1"/>
  <c r="E18" i="1"/>
  <c r="E17" i="1"/>
  <c r="D21" i="1"/>
  <c r="D19" i="1"/>
  <c r="D18" i="1"/>
  <c r="D17" i="1"/>
  <c r="E13" i="1"/>
  <c r="E12" i="1"/>
  <c r="E11" i="1"/>
  <c r="D13" i="1"/>
  <c r="D12" i="1"/>
  <c r="D11" i="1"/>
  <c r="B11" i="1"/>
  <c r="E10" i="1"/>
  <c r="D10" i="1"/>
  <c r="E7" i="1"/>
  <c r="E4" i="1"/>
  <c r="E3" i="1"/>
  <c r="E5" i="1" s="1"/>
  <c r="D3" i="1"/>
  <c r="C34" i="1"/>
  <c r="C33" i="1"/>
  <c r="C32" i="1"/>
  <c r="C26" i="1"/>
  <c r="C27" i="1" s="1"/>
  <c r="C25" i="1"/>
  <c r="C21" i="1"/>
  <c r="C20" i="1"/>
  <c r="C19" i="1"/>
  <c r="C22" i="1" s="1"/>
  <c r="C18" i="1"/>
  <c r="C17" i="1"/>
  <c r="C13" i="1"/>
  <c r="C12" i="1"/>
  <c r="C11" i="1"/>
  <c r="C10" i="1"/>
  <c r="B34" i="1"/>
  <c r="B33" i="1"/>
  <c r="B32" i="1"/>
  <c r="B26" i="1"/>
  <c r="B25" i="1"/>
  <c r="B21" i="1"/>
  <c r="B20" i="1"/>
  <c r="B19" i="1"/>
  <c r="B18" i="1"/>
  <c r="B17" i="1"/>
  <c r="B13" i="1"/>
  <c r="B12" i="1"/>
  <c r="B10" i="1"/>
  <c r="C14" i="1"/>
  <c r="C7" i="1"/>
  <c r="B3" i="1"/>
  <c r="C4" i="1"/>
  <c r="C3" i="1"/>
  <c r="D14" i="1" l="1"/>
  <c r="F35" i="1"/>
  <c r="G35" i="1"/>
  <c r="F14" i="1"/>
  <c r="G14" i="1"/>
  <c r="G22" i="1"/>
  <c r="F22" i="1"/>
  <c r="G27" i="1"/>
  <c r="F27" i="1"/>
  <c r="G5" i="1"/>
  <c r="Y29" i="1"/>
  <c r="U29" i="1"/>
  <c r="Q29" i="1"/>
  <c r="M29" i="1"/>
  <c r="M39" i="1"/>
  <c r="I29" i="1"/>
  <c r="S29" i="1"/>
  <c r="K29" i="1"/>
  <c r="K39" i="1"/>
  <c r="C35" i="1"/>
  <c r="B35" i="1"/>
  <c r="B27" i="1"/>
  <c r="B22" i="1"/>
  <c r="B14" i="1"/>
  <c r="C29" i="1"/>
  <c r="G29" i="1" l="1"/>
  <c r="Z10" i="16"/>
  <c r="AA10" i="16"/>
  <c r="Z10" i="15"/>
  <c r="AA10" i="15"/>
  <c r="Z10" i="14"/>
  <c r="AA10" i="14"/>
  <c r="Z10" i="13"/>
  <c r="AA10" i="13"/>
  <c r="Z10" i="12"/>
  <c r="AA10" i="12"/>
  <c r="Z10" i="10"/>
  <c r="AA10" i="10"/>
  <c r="Z10" i="9"/>
  <c r="AA10" i="9"/>
  <c r="Z10" i="8"/>
  <c r="AA10" i="8"/>
  <c r="Z10" i="7"/>
  <c r="AA10" i="7"/>
  <c r="Z10" i="6"/>
  <c r="AA10" i="6"/>
  <c r="Z10" i="5"/>
  <c r="AA10" i="5"/>
  <c r="Z10" i="22"/>
  <c r="AA10" i="22"/>
  <c r="Z10" i="4"/>
  <c r="AA10" i="4"/>
  <c r="Z10" i="3"/>
  <c r="AA10" i="3"/>
  <c r="Z10" i="23"/>
  <c r="AA10" i="23"/>
  <c r="Z10" i="2"/>
  <c r="AA10" i="2"/>
  <c r="AA3" i="16"/>
  <c r="Z3" i="16"/>
  <c r="AA4" i="16"/>
  <c r="AA3" i="23"/>
  <c r="Z3" i="23"/>
  <c r="AA4" i="23"/>
  <c r="AA3" i="3"/>
  <c r="Z3" i="3"/>
  <c r="AA4" i="3"/>
  <c r="AA3" i="2"/>
  <c r="Z3" i="2"/>
  <c r="AA4" i="2"/>
  <c r="AA3" i="4"/>
  <c r="Z3" i="4"/>
  <c r="AA4" i="4"/>
  <c r="AA3" i="22"/>
  <c r="Z3" i="22"/>
  <c r="AA4" i="22"/>
  <c r="AA3" i="5"/>
  <c r="Z3" i="5"/>
  <c r="AA4" i="5"/>
  <c r="AA3" i="6"/>
  <c r="Z3" i="6"/>
  <c r="AA4" i="6"/>
  <c r="AA3" i="7"/>
  <c r="Z3" i="7"/>
  <c r="AA4" i="7"/>
  <c r="AA3" i="8"/>
  <c r="Z3" i="8"/>
  <c r="AA4" i="8"/>
  <c r="AA3" i="9"/>
  <c r="Z3" i="9"/>
  <c r="AA4" i="9"/>
  <c r="AA3" i="10"/>
  <c r="Z3" i="10"/>
  <c r="AA4" i="10"/>
  <c r="AA3" i="12"/>
  <c r="Z3" i="12"/>
  <c r="AA4" i="12"/>
  <c r="AA3" i="13"/>
  <c r="Z3" i="13"/>
  <c r="AA4" i="13"/>
  <c r="AA3" i="14"/>
  <c r="Z3" i="14"/>
  <c r="AA4" i="14"/>
  <c r="AA3" i="15"/>
  <c r="Z3" i="15"/>
  <c r="AA4" i="15"/>
  <c r="Z32" i="8"/>
  <c r="AA32" i="8"/>
  <c r="V21" i="21"/>
  <c r="W21" i="21"/>
  <c r="V25" i="21"/>
  <c r="W25" i="21"/>
  <c r="V26" i="21"/>
  <c r="W26" i="21"/>
  <c r="U37" i="20"/>
  <c r="U21" i="21"/>
  <c r="V27" i="21" l="1"/>
  <c r="W27" i="21"/>
  <c r="S21" i="21"/>
  <c r="S25" i="21"/>
  <c r="S26" i="21"/>
  <c r="R22" i="14"/>
  <c r="Q5" i="8"/>
  <c r="S27" i="21" l="1"/>
  <c r="O21" i="21"/>
  <c r="K21" i="21"/>
  <c r="J21" i="21"/>
  <c r="Z32" i="23" l="1"/>
  <c r="AA32" i="23"/>
  <c r="E21" i="21" l="1"/>
  <c r="C37" i="20" l="1"/>
  <c r="E37" i="20"/>
  <c r="I37" i="20"/>
  <c r="K37" i="20"/>
  <c r="M37" i="20"/>
  <c r="O37" i="20"/>
  <c r="Q37" i="20"/>
  <c r="S37" i="20"/>
  <c r="W37" i="20"/>
  <c r="Y37" i="20"/>
  <c r="Y7" i="21"/>
  <c r="W7" i="21"/>
  <c r="U7" i="21"/>
  <c r="S7" i="21"/>
  <c r="Q7" i="21"/>
  <c r="O7" i="21"/>
  <c r="M7" i="21"/>
  <c r="K7" i="21"/>
  <c r="I7" i="21"/>
  <c r="G7" i="21"/>
  <c r="E7" i="21"/>
  <c r="C7" i="21"/>
  <c r="Y34" i="21"/>
  <c r="X34" i="21"/>
  <c r="W34" i="21"/>
  <c r="V34" i="21"/>
  <c r="Y33" i="21"/>
  <c r="X33" i="21"/>
  <c r="W33" i="21"/>
  <c r="V33" i="21"/>
  <c r="Y32" i="21"/>
  <c r="X32" i="21"/>
  <c r="W32" i="21"/>
  <c r="V32" i="21"/>
  <c r="U34" i="21"/>
  <c r="T34" i="21"/>
  <c r="S34" i="21"/>
  <c r="R34" i="21"/>
  <c r="U33" i="21"/>
  <c r="T33" i="21"/>
  <c r="S33" i="21"/>
  <c r="R33" i="21"/>
  <c r="U32" i="21"/>
  <c r="T32" i="21"/>
  <c r="S32" i="21"/>
  <c r="R32" i="21"/>
  <c r="Q34" i="21"/>
  <c r="P34" i="21"/>
  <c r="O34" i="21"/>
  <c r="N34" i="21"/>
  <c r="Q33" i="21"/>
  <c r="P33" i="21"/>
  <c r="O33" i="21"/>
  <c r="N33" i="21"/>
  <c r="Q32" i="21"/>
  <c r="P32" i="21"/>
  <c r="O32" i="21"/>
  <c r="N32" i="21"/>
  <c r="Y26" i="21"/>
  <c r="X26" i="21"/>
  <c r="Y25" i="21"/>
  <c r="Y27" i="21" s="1"/>
  <c r="X25" i="21"/>
  <c r="U26" i="21"/>
  <c r="T26" i="21"/>
  <c r="R26" i="21"/>
  <c r="U25" i="21"/>
  <c r="T25" i="21"/>
  <c r="R25" i="21"/>
  <c r="Q26" i="21"/>
  <c r="P26" i="21"/>
  <c r="O26" i="21"/>
  <c r="N26" i="21"/>
  <c r="Q25" i="21"/>
  <c r="P25" i="21"/>
  <c r="O25" i="21"/>
  <c r="N25" i="21"/>
  <c r="Y21" i="21"/>
  <c r="X21" i="21"/>
  <c r="Y20" i="21"/>
  <c r="X20" i="21"/>
  <c r="W20" i="21"/>
  <c r="V20" i="21"/>
  <c r="X19" i="21"/>
  <c r="V19" i="21"/>
  <c r="Y18" i="21"/>
  <c r="X18" i="21"/>
  <c r="W18" i="21"/>
  <c r="V18" i="21"/>
  <c r="Y17" i="21"/>
  <c r="X17" i="21"/>
  <c r="W17" i="21"/>
  <c r="V17" i="21"/>
  <c r="T21" i="21"/>
  <c r="R21" i="21"/>
  <c r="U20" i="21"/>
  <c r="T20" i="21"/>
  <c r="S20" i="21"/>
  <c r="R20" i="21"/>
  <c r="U19" i="21"/>
  <c r="U18" i="21"/>
  <c r="T18" i="21"/>
  <c r="S18" i="21"/>
  <c r="R18" i="21"/>
  <c r="U17" i="21"/>
  <c r="T17" i="21"/>
  <c r="S17" i="21"/>
  <c r="R17" i="21"/>
  <c r="Q21" i="21"/>
  <c r="P21" i="21"/>
  <c r="N21" i="21"/>
  <c r="Q20" i="21"/>
  <c r="P20" i="21"/>
  <c r="O20" i="21"/>
  <c r="N20" i="21"/>
  <c r="Q19" i="21"/>
  <c r="P19" i="21"/>
  <c r="Q18" i="21"/>
  <c r="P18" i="21"/>
  <c r="O18" i="21"/>
  <c r="N18" i="21"/>
  <c r="Q17" i="21"/>
  <c r="P17" i="21"/>
  <c r="O17" i="21"/>
  <c r="N17" i="21"/>
  <c r="M21" i="21"/>
  <c r="L21" i="21"/>
  <c r="M20" i="21"/>
  <c r="L20" i="21"/>
  <c r="K20" i="21"/>
  <c r="J20" i="21"/>
  <c r="M19" i="21"/>
  <c r="L19" i="21"/>
  <c r="K19" i="21"/>
  <c r="J19" i="21"/>
  <c r="I21" i="21"/>
  <c r="H21" i="21"/>
  <c r="G21" i="21"/>
  <c r="F21" i="21"/>
  <c r="I20" i="21"/>
  <c r="H20" i="21"/>
  <c r="G20" i="21"/>
  <c r="F20" i="21"/>
  <c r="I19" i="21"/>
  <c r="H19" i="21"/>
  <c r="G19" i="21"/>
  <c r="F19" i="21"/>
  <c r="D21" i="21"/>
  <c r="E20" i="21"/>
  <c r="D20" i="21"/>
  <c r="E19" i="21"/>
  <c r="D19" i="21"/>
  <c r="C20" i="21"/>
  <c r="C21" i="21"/>
  <c r="C19" i="21"/>
  <c r="B21" i="21"/>
  <c r="B20" i="21"/>
  <c r="B19" i="21"/>
  <c r="Y13" i="21"/>
  <c r="X13" i="21"/>
  <c r="W13" i="21"/>
  <c r="V13" i="21"/>
  <c r="Y12" i="21"/>
  <c r="X12" i="21"/>
  <c r="W12" i="21"/>
  <c r="V12" i="21"/>
  <c r="Y11" i="21"/>
  <c r="X11" i="21"/>
  <c r="W11" i="21"/>
  <c r="V11" i="21"/>
  <c r="V10" i="21"/>
  <c r="U13" i="21"/>
  <c r="T13" i="21"/>
  <c r="S13" i="21"/>
  <c r="R13" i="21"/>
  <c r="U12" i="21"/>
  <c r="T12" i="21"/>
  <c r="S12" i="21"/>
  <c r="R12" i="21"/>
  <c r="U11" i="21"/>
  <c r="T11" i="21"/>
  <c r="S11" i="21"/>
  <c r="R11" i="21"/>
  <c r="U10" i="21"/>
  <c r="T10" i="21"/>
  <c r="S10" i="21"/>
  <c r="R10" i="21"/>
  <c r="Q13" i="21"/>
  <c r="P13" i="21"/>
  <c r="O13" i="21"/>
  <c r="N13" i="21"/>
  <c r="Q12" i="21"/>
  <c r="P12" i="21"/>
  <c r="O12" i="21"/>
  <c r="N12" i="21"/>
  <c r="Q11" i="21"/>
  <c r="P11" i="21"/>
  <c r="O11" i="21"/>
  <c r="N11" i="21"/>
  <c r="Q10" i="21"/>
  <c r="P10" i="21"/>
  <c r="O10" i="21"/>
  <c r="N10" i="21"/>
  <c r="M13" i="21"/>
  <c r="L13" i="21"/>
  <c r="K13" i="21"/>
  <c r="J13" i="21"/>
  <c r="M12" i="21"/>
  <c r="L12" i="21"/>
  <c r="K12" i="21"/>
  <c r="J12" i="21"/>
  <c r="M11" i="21"/>
  <c r="L11" i="21"/>
  <c r="K11" i="21"/>
  <c r="J11" i="21"/>
  <c r="M10" i="21"/>
  <c r="L10" i="21"/>
  <c r="K10" i="21"/>
  <c r="J10" i="21"/>
  <c r="I13" i="21"/>
  <c r="H13" i="21"/>
  <c r="G13" i="21"/>
  <c r="F13" i="21"/>
  <c r="I12" i="21"/>
  <c r="H12" i="21"/>
  <c r="G12" i="21"/>
  <c r="F12" i="21"/>
  <c r="I11" i="21"/>
  <c r="H11" i="21"/>
  <c r="G11" i="21"/>
  <c r="F11" i="21"/>
  <c r="I10" i="21"/>
  <c r="H10" i="21"/>
  <c r="G10" i="21"/>
  <c r="F10" i="21"/>
  <c r="E13" i="21"/>
  <c r="D13" i="21"/>
  <c r="E12" i="21"/>
  <c r="D12" i="21"/>
  <c r="E11" i="21"/>
  <c r="D11" i="21"/>
  <c r="E10" i="21"/>
  <c r="D10" i="21"/>
  <c r="C13" i="21"/>
  <c r="C12" i="21"/>
  <c r="C11" i="21"/>
  <c r="C10" i="21"/>
  <c r="B11" i="21"/>
  <c r="B12" i="21"/>
  <c r="B13" i="21"/>
  <c r="B10" i="21"/>
  <c r="Y4" i="21"/>
  <c r="W4" i="21"/>
  <c r="Y3" i="21"/>
  <c r="X3" i="21"/>
  <c r="W3" i="21"/>
  <c r="V3" i="21"/>
  <c r="U4" i="21"/>
  <c r="S4" i="21"/>
  <c r="U3" i="21"/>
  <c r="T3" i="21"/>
  <c r="S3" i="21"/>
  <c r="R3" i="21"/>
  <c r="Q4" i="21"/>
  <c r="O4" i="21"/>
  <c r="Q3" i="21"/>
  <c r="P3" i="21"/>
  <c r="O3" i="21"/>
  <c r="N3" i="21"/>
  <c r="M4" i="21"/>
  <c r="K4" i="21"/>
  <c r="M3" i="21"/>
  <c r="L3" i="21"/>
  <c r="K3" i="21"/>
  <c r="J3" i="21"/>
  <c r="I4" i="21"/>
  <c r="G4" i="21"/>
  <c r="I3" i="21"/>
  <c r="H3" i="21"/>
  <c r="G3" i="21"/>
  <c r="F3" i="21"/>
  <c r="E4" i="21"/>
  <c r="E3" i="21"/>
  <c r="D3" i="21"/>
  <c r="C4" i="21"/>
  <c r="C3" i="21"/>
  <c r="B3" i="21"/>
  <c r="X27" i="21" l="1"/>
  <c r="T27" i="21"/>
  <c r="S19" i="21"/>
  <c r="S22" i="21" s="1"/>
  <c r="Y19" i="21"/>
  <c r="Y22" i="21" s="1"/>
  <c r="X10" i="21"/>
  <c r="X14" i="21" s="1"/>
  <c r="T19" i="21"/>
  <c r="T22" i="21" s="1"/>
  <c r="W10" i="21"/>
  <c r="W14" i="21" s="1"/>
  <c r="R19" i="21"/>
  <c r="R22" i="21" s="1"/>
  <c r="O19" i="21"/>
  <c r="O22" i="21" s="1"/>
  <c r="W19" i="21"/>
  <c r="W22" i="21" s="1"/>
  <c r="Y10" i="21"/>
  <c r="Y14" i="21" s="1"/>
  <c r="Y29" i="21" s="1"/>
  <c r="N19" i="21"/>
  <c r="N22" i="21" s="1"/>
  <c r="P35" i="21"/>
  <c r="Q35" i="21"/>
  <c r="V35" i="21"/>
  <c r="W35" i="21"/>
  <c r="N27" i="21"/>
  <c r="O27" i="21"/>
  <c r="U22" i="21"/>
  <c r="P22" i="21"/>
  <c r="Y35" i="21"/>
  <c r="O35" i="21"/>
  <c r="N35" i="21"/>
  <c r="U35" i="21"/>
  <c r="X35" i="21"/>
  <c r="R35" i="21"/>
  <c r="T35" i="21"/>
  <c r="S35" i="21"/>
  <c r="Q27" i="21"/>
  <c r="P27" i="21"/>
  <c r="U27" i="21"/>
  <c r="R27" i="21"/>
  <c r="N14" i="21"/>
  <c r="V14" i="21"/>
  <c r="R14" i="21"/>
  <c r="S14" i="21"/>
  <c r="T14" i="21"/>
  <c r="U14" i="21"/>
  <c r="P14" i="21"/>
  <c r="Q22" i="21"/>
  <c r="X22" i="21"/>
  <c r="V22" i="21"/>
  <c r="Q14" i="21"/>
  <c r="O14" i="21"/>
  <c r="S5" i="21"/>
  <c r="U5" i="21"/>
  <c r="W5" i="21"/>
  <c r="Y5" i="21"/>
  <c r="O5" i="21"/>
  <c r="Q5" i="21"/>
  <c r="Z11" i="2"/>
  <c r="I35" i="5"/>
  <c r="I17" i="21"/>
  <c r="G34" i="21"/>
  <c r="G18" i="21"/>
  <c r="K18" i="21"/>
  <c r="I18" i="21"/>
  <c r="Y39" i="21" l="1"/>
  <c r="W29" i="21"/>
  <c r="W39" i="21" s="1"/>
  <c r="O29" i="21"/>
  <c r="O39" i="21" s="1"/>
  <c r="S29" i="21"/>
  <c r="S39" i="21" s="1"/>
  <c r="U29" i="21"/>
  <c r="U39" i="21" s="1"/>
  <c r="Q29" i="21"/>
  <c r="Q39" i="21" s="1"/>
  <c r="F32" i="21"/>
  <c r="G32" i="21"/>
  <c r="H32" i="21"/>
  <c r="I32" i="21"/>
  <c r="J32" i="21"/>
  <c r="K32" i="21"/>
  <c r="L32" i="21"/>
  <c r="M32" i="21"/>
  <c r="F33" i="21"/>
  <c r="G33" i="21"/>
  <c r="H33" i="21"/>
  <c r="I33" i="21"/>
  <c r="J33" i="21"/>
  <c r="K33" i="21"/>
  <c r="L33" i="21"/>
  <c r="M33" i="21"/>
  <c r="F34" i="21"/>
  <c r="H34" i="21"/>
  <c r="I34" i="21"/>
  <c r="J34" i="21"/>
  <c r="K34" i="21"/>
  <c r="L34" i="21"/>
  <c r="M34" i="21"/>
  <c r="F26" i="21"/>
  <c r="G26" i="21"/>
  <c r="H26" i="21"/>
  <c r="I26" i="21"/>
  <c r="J26" i="21"/>
  <c r="K26" i="21"/>
  <c r="L26" i="21"/>
  <c r="M26" i="21"/>
  <c r="F25" i="21"/>
  <c r="G25" i="21"/>
  <c r="H25" i="21"/>
  <c r="I25" i="21"/>
  <c r="J25" i="21"/>
  <c r="K25" i="21"/>
  <c r="L25" i="21"/>
  <c r="M25" i="21"/>
  <c r="M18" i="21"/>
  <c r="L18" i="21"/>
  <c r="J18" i="21"/>
  <c r="M17" i="21"/>
  <c r="L17" i="21"/>
  <c r="K17" i="21"/>
  <c r="J17" i="21"/>
  <c r="H18" i="21"/>
  <c r="F18" i="21"/>
  <c r="H17" i="21"/>
  <c r="G17" i="21"/>
  <c r="F17" i="21"/>
  <c r="Y35" i="23"/>
  <c r="X35" i="23"/>
  <c r="W35" i="23"/>
  <c r="V35" i="23"/>
  <c r="U35" i="23"/>
  <c r="T35" i="23"/>
  <c r="S35" i="23"/>
  <c r="R35" i="23"/>
  <c r="Q35" i="23"/>
  <c r="P35" i="23"/>
  <c r="O35" i="23"/>
  <c r="N35" i="23"/>
  <c r="M35" i="23"/>
  <c r="L35" i="23"/>
  <c r="K35" i="23"/>
  <c r="J35" i="23"/>
  <c r="I35" i="23"/>
  <c r="H35" i="23"/>
  <c r="G35" i="23"/>
  <c r="F35" i="23"/>
  <c r="E35" i="23"/>
  <c r="D35" i="23"/>
  <c r="C35" i="23"/>
  <c r="B35" i="23"/>
  <c r="AA34" i="23"/>
  <c r="Z34" i="23"/>
  <c r="AA33" i="23"/>
  <c r="Z33" i="23"/>
  <c r="Y27" i="23"/>
  <c r="X27" i="23"/>
  <c r="W27" i="23"/>
  <c r="V27" i="23"/>
  <c r="U27" i="23"/>
  <c r="T27" i="23"/>
  <c r="S27" i="23"/>
  <c r="R27" i="23"/>
  <c r="Q27" i="23"/>
  <c r="P27" i="23"/>
  <c r="O27" i="23"/>
  <c r="N27" i="23"/>
  <c r="M27" i="23"/>
  <c r="L27" i="23"/>
  <c r="K27" i="23"/>
  <c r="J27" i="23"/>
  <c r="I27" i="23"/>
  <c r="H27" i="23"/>
  <c r="G27" i="23"/>
  <c r="F27" i="23"/>
  <c r="E27" i="23"/>
  <c r="D27" i="23"/>
  <c r="C27" i="23"/>
  <c r="B27" i="23"/>
  <c r="AA26" i="23"/>
  <c r="Z26" i="23"/>
  <c r="AA25" i="23"/>
  <c r="Z25" i="23"/>
  <c r="Y22" i="23"/>
  <c r="X22" i="23"/>
  <c r="W22" i="23"/>
  <c r="V22" i="23"/>
  <c r="U22" i="23"/>
  <c r="T22" i="23"/>
  <c r="S22" i="23"/>
  <c r="R22" i="23"/>
  <c r="Q22" i="23"/>
  <c r="P22" i="23"/>
  <c r="O22" i="23"/>
  <c r="N22" i="23"/>
  <c r="M22" i="23"/>
  <c r="L22" i="23"/>
  <c r="K22" i="23"/>
  <c r="J22" i="23"/>
  <c r="I22" i="23"/>
  <c r="H22" i="23"/>
  <c r="G22" i="23"/>
  <c r="F22" i="23"/>
  <c r="E22" i="23"/>
  <c r="D22" i="23"/>
  <c r="C22" i="23"/>
  <c r="B22" i="23"/>
  <c r="AA21" i="23"/>
  <c r="Z21" i="23"/>
  <c r="AA20" i="23"/>
  <c r="Z20" i="23"/>
  <c r="AA19" i="23"/>
  <c r="Z19" i="23"/>
  <c r="AA18" i="23"/>
  <c r="Z18" i="23"/>
  <c r="AA17" i="23"/>
  <c r="Z17" i="23"/>
  <c r="Y14" i="23"/>
  <c r="X14" i="23"/>
  <c r="W14" i="23"/>
  <c r="V14" i="23"/>
  <c r="U14" i="23"/>
  <c r="T14" i="23"/>
  <c r="S14" i="23"/>
  <c r="R14" i="23"/>
  <c r="Q14" i="23"/>
  <c r="P14" i="23"/>
  <c r="O14" i="23"/>
  <c r="N14" i="23"/>
  <c r="M14" i="23"/>
  <c r="L14" i="23"/>
  <c r="K14" i="23"/>
  <c r="J14" i="23"/>
  <c r="I14" i="23"/>
  <c r="H14" i="23"/>
  <c r="G14" i="23"/>
  <c r="F14" i="23"/>
  <c r="E14" i="23"/>
  <c r="D14" i="23"/>
  <c r="C14" i="23"/>
  <c r="B14" i="23"/>
  <c r="AA13" i="23"/>
  <c r="Z13" i="23"/>
  <c r="AA12" i="23"/>
  <c r="Z12" i="23"/>
  <c r="AA11" i="23"/>
  <c r="Z11" i="23"/>
  <c r="AA7" i="23"/>
  <c r="Y5" i="23"/>
  <c r="W5" i="23"/>
  <c r="U5" i="23"/>
  <c r="S5" i="23"/>
  <c r="Q5" i="23"/>
  <c r="O5" i="23"/>
  <c r="M5" i="23"/>
  <c r="K5" i="23"/>
  <c r="I5" i="23"/>
  <c r="G5" i="23"/>
  <c r="E5" i="23"/>
  <c r="C5" i="23"/>
  <c r="Y35" i="22"/>
  <c r="X35" i="22"/>
  <c r="W35" i="22"/>
  <c r="V35" i="22"/>
  <c r="U35" i="22"/>
  <c r="T35" i="22"/>
  <c r="S35" i="22"/>
  <c r="R35" i="22"/>
  <c r="Q35" i="22"/>
  <c r="P35" i="22"/>
  <c r="O35" i="22"/>
  <c r="N35" i="22"/>
  <c r="M35" i="22"/>
  <c r="L35" i="22"/>
  <c r="K35" i="22"/>
  <c r="J35" i="22"/>
  <c r="I35" i="22"/>
  <c r="H35" i="22"/>
  <c r="G35" i="22"/>
  <c r="F35" i="22"/>
  <c r="E35" i="22"/>
  <c r="D35" i="22"/>
  <c r="C35" i="22"/>
  <c r="B35" i="22"/>
  <c r="AA34" i="22"/>
  <c r="Z34" i="22"/>
  <c r="AA33" i="22"/>
  <c r="Z33" i="22"/>
  <c r="AA32" i="22"/>
  <c r="Z32" i="22"/>
  <c r="Y27" i="22"/>
  <c r="X27" i="22"/>
  <c r="W27" i="22"/>
  <c r="V27" i="22"/>
  <c r="U27" i="22"/>
  <c r="T27" i="22"/>
  <c r="S27" i="22"/>
  <c r="R27" i="22"/>
  <c r="Q27" i="22"/>
  <c r="P27" i="22"/>
  <c r="O27" i="22"/>
  <c r="N27" i="22"/>
  <c r="M27" i="22"/>
  <c r="L27" i="22"/>
  <c r="K27" i="22"/>
  <c r="J27" i="22"/>
  <c r="I27" i="22"/>
  <c r="H27" i="22"/>
  <c r="G27" i="22"/>
  <c r="F27" i="22"/>
  <c r="E27" i="22"/>
  <c r="D27" i="22"/>
  <c r="C27" i="22"/>
  <c r="B27" i="22"/>
  <c r="AA26" i="22"/>
  <c r="Z26" i="22"/>
  <c r="AA25" i="22"/>
  <c r="Z25" i="22"/>
  <c r="Y22" i="22"/>
  <c r="X22" i="22"/>
  <c r="W22" i="22"/>
  <c r="V22" i="22"/>
  <c r="U22" i="22"/>
  <c r="T22" i="22"/>
  <c r="S22" i="22"/>
  <c r="R22" i="22"/>
  <c r="Q22" i="22"/>
  <c r="P22" i="22"/>
  <c r="O22" i="22"/>
  <c r="N22" i="22"/>
  <c r="M22" i="22"/>
  <c r="L22" i="22"/>
  <c r="K22" i="22"/>
  <c r="J22" i="22"/>
  <c r="I22" i="22"/>
  <c r="H22" i="22"/>
  <c r="G22" i="22"/>
  <c r="F22" i="22"/>
  <c r="E22" i="22"/>
  <c r="D22" i="22"/>
  <c r="C22" i="22"/>
  <c r="B22" i="22"/>
  <c r="AA21" i="22"/>
  <c r="Z21" i="22"/>
  <c r="AA20" i="22"/>
  <c r="Z20" i="22"/>
  <c r="AA19" i="22"/>
  <c r="Z19" i="22"/>
  <c r="AA18" i="22"/>
  <c r="Z18" i="22"/>
  <c r="AA17" i="22"/>
  <c r="Z17" i="22"/>
  <c r="Y14" i="22"/>
  <c r="X14" i="22"/>
  <c r="W14" i="22"/>
  <c r="V14" i="22"/>
  <c r="U14" i="22"/>
  <c r="T14" i="22"/>
  <c r="S14" i="22"/>
  <c r="R14" i="22"/>
  <c r="Q14" i="22"/>
  <c r="P14" i="22"/>
  <c r="O14" i="22"/>
  <c r="N14" i="22"/>
  <c r="M14" i="22"/>
  <c r="L14" i="22"/>
  <c r="K14" i="22"/>
  <c r="J14" i="22"/>
  <c r="I14" i="22"/>
  <c r="H14" i="22"/>
  <c r="G14" i="22"/>
  <c r="F14" i="22"/>
  <c r="E14" i="22"/>
  <c r="D14" i="22"/>
  <c r="C14" i="22"/>
  <c r="B14" i="22"/>
  <c r="AA13" i="22"/>
  <c r="Z13" i="22"/>
  <c r="AA12" i="22"/>
  <c r="Z12" i="22"/>
  <c r="AA11" i="22"/>
  <c r="Z11" i="22"/>
  <c r="AA7" i="22"/>
  <c r="Y5" i="22"/>
  <c r="W5" i="22"/>
  <c r="U5" i="22"/>
  <c r="S5" i="22"/>
  <c r="Q5" i="22"/>
  <c r="O5" i="22"/>
  <c r="M5" i="22"/>
  <c r="K5" i="22"/>
  <c r="I5" i="22"/>
  <c r="G5" i="22"/>
  <c r="E5" i="22"/>
  <c r="C5" i="22"/>
  <c r="G35" i="21" l="1"/>
  <c r="Z35" i="23"/>
  <c r="AA35" i="23"/>
  <c r="G29" i="23"/>
  <c r="G39" i="23" s="1"/>
  <c r="W29" i="23"/>
  <c r="W39" i="23" s="1"/>
  <c r="Y29" i="23"/>
  <c r="Y39" i="23" s="1"/>
  <c r="Q29" i="23"/>
  <c r="Q39" i="23" s="1"/>
  <c r="I29" i="23"/>
  <c r="I39" i="23" s="1"/>
  <c r="Z27" i="23"/>
  <c r="C29" i="23"/>
  <c r="C39" i="23" s="1"/>
  <c r="K29" i="23"/>
  <c r="K39" i="23" s="1"/>
  <c r="S29" i="23"/>
  <c r="S39" i="23" s="1"/>
  <c r="M29" i="23"/>
  <c r="M39" i="23" s="1"/>
  <c r="AA5" i="23"/>
  <c r="O29" i="23"/>
  <c r="O39" i="23" s="1"/>
  <c r="Z14" i="23"/>
  <c r="Z22" i="23"/>
  <c r="AA14" i="23"/>
  <c r="Z35" i="22"/>
  <c r="E29" i="23"/>
  <c r="E39" i="23" s="1"/>
  <c r="U29" i="23"/>
  <c r="U39" i="23" s="1"/>
  <c r="AA27" i="23"/>
  <c r="AA22" i="23"/>
  <c r="O29" i="22"/>
  <c r="O39" i="22" s="1"/>
  <c r="G29" i="22"/>
  <c r="G39" i="22" s="1"/>
  <c r="W29" i="22"/>
  <c r="W39" i="22" s="1"/>
  <c r="AA5" i="22"/>
  <c r="Z14" i="22"/>
  <c r="AA14" i="22"/>
  <c r="C29" i="22"/>
  <c r="C39" i="22" s="1"/>
  <c r="K29" i="22"/>
  <c r="K39" i="22" s="1"/>
  <c r="S29" i="22"/>
  <c r="S39" i="22" s="1"/>
  <c r="AA22" i="22"/>
  <c r="Z27" i="22"/>
  <c r="AA35" i="22"/>
  <c r="I29" i="22"/>
  <c r="I39" i="22" s="1"/>
  <c r="Q29" i="22"/>
  <c r="Q39" i="22" s="1"/>
  <c r="Y29" i="22"/>
  <c r="Y39" i="22" s="1"/>
  <c r="Z22" i="22"/>
  <c r="E29" i="22"/>
  <c r="E39" i="22" s="1"/>
  <c r="M29" i="22"/>
  <c r="M39" i="22" s="1"/>
  <c r="U29" i="22"/>
  <c r="U39" i="22" s="1"/>
  <c r="AA27" i="22"/>
  <c r="AA29" i="23" l="1"/>
  <c r="AA39" i="23" s="1"/>
  <c r="AA29" i="22"/>
  <c r="AA39" i="22" s="1"/>
  <c r="O27" i="16" l="1"/>
  <c r="AA34" i="20" l="1"/>
  <c r="AA33" i="20"/>
  <c r="AA32" i="20"/>
  <c r="Z32" i="14" l="1"/>
  <c r="AA32" i="14"/>
  <c r="Z33" i="14"/>
  <c r="AA33" i="14"/>
  <c r="Z25" i="10" l="1"/>
  <c r="AA25" i="10"/>
  <c r="Z26" i="10"/>
  <c r="AA26" i="10"/>
  <c r="D27" i="8" l="1"/>
  <c r="AA13" i="20" l="1"/>
  <c r="B25" i="21" l="1"/>
  <c r="C25" i="21"/>
  <c r="B26" i="21"/>
  <c r="C26" i="21"/>
  <c r="L27" i="13" l="1"/>
  <c r="D25" i="21" l="1"/>
  <c r="Z25" i="21" s="1"/>
  <c r="E25" i="21"/>
  <c r="AA25" i="21" s="1"/>
  <c r="D26" i="21"/>
  <c r="Z26" i="21" s="1"/>
  <c r="E26" i="21"/>
  <c r="AA26" i="21" s="1"/>
  <c r="AA27" i="21" l="1"/>
  <c r="Z27" i="21"/>
  <c r="E37" i="1"/>
  <c r="C37" i="1"/>
  <c r="Y14" i="16" l="1"/>
  <c r="X27" i="16"/>
  <c r="AA3" i="20" l="1"/>
  <c r="AA21" i="20" l="1"/>
  <c r="Z21" i="20"/>
  <c r="AA20" i="20"/>
  <c r="Z20" i="20"/>
  <c r="AA37" i="1" l="1"/>
  <c r="AA37" i="20"/>
  <c r="Z34" i="14"/>
  <c r="AA34" i="14"/>
  <c r="AA27" i="20" l="1"/>
  <c r="Z27" i="20"/>
  <c r="Y27" i="20"/>
  <c r="X27" i="20"/>
  <c r="W27" i="20"/>
  <c r="V27" i="20"/>
  <c r="U27" i="20"/>
  <c r="T27" i="20"/>
  <c r="S27" i="20"/>
  <c r="R27" i="20"/>
  <c r="Q27" i="20"/>
  <c r="P27" i="20"/>
  <c r="O27" i="20"/>
  <c r="N27" i="20"/>
  <c r="M27" i="20"/>
  <c r="L27" i="20"/>
  <c r="K27" i="20"/>
  <c r="J27" i="20"/>
  <c r="I27" i="20"/>
  <c r="H27" i="20"/>
  <c r="G27" i="20"/>
  <c r="F27" i="20"/>
  <c r="E27" i="20"/>
  <c r="D27" i="20"/>
  <c r="C27" i="20"/>
  <c r="B27" i="20"/>
  <c r="Y27" i="16"/>
  <c r="W27" i="16"/>
  <c r="V27" i="16"/>
  <c r="U27" i="16"/>
  <c r="T27" i="16"/>
  <c r="S27" i="16"/>
  <c r="R27" i="16"/>
  <c r="Q27" i="16"/>
  <c r="P27" i="16"/>
  <c r="N27" i="16"/>
  <c r="M27" i="16"/>
  <c r="L27" i="16"/>
  <c r="K27" i="16"/>
  <c r="J27" i="16"/>
  <c r="I27" i="16"/>
  <c r="H27" i="16"/>
  <c r="G27" i="16"/>
  <c r="F27" i="16"/>
  <c r="E27" i="16"/>
  <c r="D27" i="16"/>
  <c r="C27" i="16"/>
  <c r="B27" i="16"/>
  <c r="Y27" i="15"/>
  <c r="X27" i="15"/>
  <c r="W27" i="15"/>
  <c r="V27" i="15"/>
  <c r="U27" i="15"/>
  <c r="T27" i="15"/>
  <c r="S27" i="15"/>
  <c r="R27" i="15"/>
  <c r="Q27" i="15"/>
  <c r="P27" i="15"/>
  <c r="O27" i="15"/>
  <c r="N27" i="15"/>
  <c r="M27" i="15"/>
  <c r="L27" i="15"/>
  <c r="K27" i="15"/>
  <c r="J27" i="15"/>
  <c r="I27" i="15"/>
  <c r="H27" i="15"/>
  <c r="G27" i="15"/>
  <c r="F27" i="15"/>
  <c r="E27" i="15"/>
  <c r="D27" i="15"/>
  <c r="C27" i="15"/>
  <c r="B27" i="15"/>
  <c r="Y27" i="14"/>
  <c r="X27" i="14"/>
  <c r="W27" i="14"/>
  <c r="V27" i="14"/>
  <c r="U27" i="14"/>
  <c r="T27" i="14"/>
  <c r="S27" i="14"/>
  <c r="R27" i="14"/>
  <c r="Q27" i="14"/>
  <c r="P27" i="14"/>
  <c r="O27" i="14"/>
  <c r="N27" i="14"/>
  <c r="M27" i="14"/>
  <c r="L27" i="14"/>
  <c r="K27" i="14"/>
  <c r="J27" i="14"/>
  <c r="I27" i="14"/>
  <c r="H27" i="14"/>
  <c r="G27" i="14"/>
  <c r="F27" i="14"/>
  <c r="E27" i="14"/>
  <c r="D27" i="14"/>
  <c r="C27" i="14"/>
  <c r="B27" i="14"/>
  <c r="Y27" i="13"/>
  <c r="X27" i="13"/>
  <c r="W27" i="13"/>
  <c r="V27" i="13"/>
  <c r="U27" i="13"/>
  <c r="T27" i="13"/>
  <c r="S27" i="13"/>
  <c r="R27" i="13"/>
  <c r="Q27" i="13"/>
  <c r="P27" i="13"/>
  <c r="O27" i="13"/>
  <c r="N27" i="13"/>
  <c r="M27" i="13"/>
  <c r="K27" i="13"/>
  <c r="J27" i="13"/>
  <c r="I27" i="13"/>
  <c r="H27" i="13"/>
  <c r="G27" i="13"/>
  <c r="F27" i="13"/>
  <c r="E27" i="13"/>
  <c r="D27" i="13"/>
  <c r="C27" i="13"/>
  <c r="B27" i="13"/>
  <c r="Y27" i="12"/>
  <c r="X27" i="12"/>
  <c r="W27" i="12"/>
  <c r="V27" i="12"/>
  <c r="U27" i="12"/>
  <c r="T27" i="12"/>
  <c r="S27" i="12"/>
  <c r="R27" i="12"/>
  <c r="Q27" i="12"/>
  <c r="P27" i="12"/>
  <c r="O27" i="12"/>
  <c r="N27" i="12"/>
  <c r="M27" i="12"/>
  <c r="L27" i="12"/>
  <c r="K27" i="12"/>
  <c r="J27" i="12"/>
  <c r="I27" i="12"/>
  <c r="H27" i="12"/>
  <c r="G27" i="12"/>
  <c r="F27" i="12"/>
  <c r="E27" i="12"/>
  <c r="D27" i="12"/>
  <c r="C27" i="12"/>
  <c r="B27" i="12"/>
  <c r="Y27" i="10"/>
  <c r="X27" i="10"/>
  <c r="W27" i="10"/>
  <c r="V27" i="10"/>
  <c r="U27" i="10"/>
  <c r="T27" i="10"/>
  <c r="S27" i="10"/>
  <c r="R27" i="10"/>
  <c r="Q27" i="10"/>
  <c r="P27" i="10"/>
  <c r="O27" i="10"/>
  <c r="N27" i="10"/>
  <c r="M27" i="10"/>
  <c r="L27" i="10"/>
  <c r="K27" i="10"/>
  <c r="J27" i="10"/>
  <c r="I27" i="10"/>
  <c r="H27" i="10"/>
  <c r="G27" i="10"/>
  <c r="F27" i="10"/>
  <c r="E27" i="10"/>
  <c r="D27" i="10"/>
  <c r="C27" i="10"/>
  <c r="B27" i="10"/>
  <c r="Y27" i="9"/>
  <c r="X27" i="9"/>
  <c r="W27" i="9"/>
  <c r="V27" i="9"/>
  <c r="U27" i="9"/>
  <c r="T27" i="9"/>
  <c r="S27" i="9"/>
  <c r="R27" i="9"/>
  <c r="Q27" i="9"/>
  <c r="P27" i="9"/>
  <c r="O27" i="9"/>
  <c r="N27" i="9"/>
  <c r="M27" i="9"/>
  <c r="L27" i="9"/>
  <c r="K27" i="9"/>
  <c r="J27" i="9"/>
  <c r="I27" i="9"/>
  <c r="H27" i="9"/>
  <c r="G27" i="9"/>
  <c r="F27" i="9"/>
  <c r="E27" i="9"/>
  <c r="D27" i="9"/>
  <c r="C27" i="9"/>
  <c r="B27" i="9"/>
  <c r="Y27" i="8"/>
  <c r="X27" i="8"/>
  <c r="W27" i="8"/>
  <c r="V27" i="8"/>
  <c r="U27" i="8"/>
  <c r="T27" i="8"/>
  <c r="S27" i="8"/>
  <c r="R27" i="8"/>
  <c r="Q27" i="8"/>
  <c r="P27" i="8"/>
  <c r="O27" i="8"/>
  <c r="N27" i="8"/>
  <c r="M27" i="8"/>
  <c r="L27" i="8"/>
  <c r="K27" i="8"/>
  <c r="J27" i="8"/>
  <c r="I27" i="8"/>
  <c r="H27" i="8"/>
  <c r="G27" i="8"/>
  <c r="F27" i="8"/>
  <c r="E27" i="8"/>
  <c r="C27" i="8"/>
  <c r="B27" i="8"/>
  <c r="Y27" i="7"/>
  <c r="X27" i="7"/>
  <c r="W27" i="7"/>
  <c r="V27" i="7"/>
  <c r="U27" i="7"/>
  <c r="T27" i="7"/>
  <c r="S27" i="7"/>
  <c r="R27" i="7"/>
  <c r="Q27" i="7"/>
  <c r="P27" i="7"/>
  <c r="O27" i="7"/>
  <c r="N27" i="7"/>
  <c r="M27" i="7"/>
  <c r="L27" i="7"/>
  <c r="K27" i="7"/>
  <c r="J27" i="7"/>
  <c r="I27" i="7"/>
  <c r="H27" i="7"/>
  <c r="G27" i="7"/>
  <c r="F27" i="7"/>
  <c r="E27" i="7"/>
  <c r="D27" i="7"/>
  <c r="C27" i="7"/>
  <c r="B27" i="7"/>
  <c r="Y27" i="6"/>
  <c r="X27" i="6"/>
  <c r="W27" i="6"/>
  <c r="V27" i="6"/>
  <c r="U27" i="6"/>
  <c r="T27" i="6"/>
  <c r="S27" i="6"/>
  <c r="R27" i="6"/>
  <c r="Q27" i="6"/>
  <c r="P27" i="6"/>
  <c r="O27" i="6"/>
  <c r="N27" i="6"/>
  <c r="M27" i="6"/>
  <c r="L27" i="6"/>
  <c r="K27" i="6"/>
  <c r="J27" i="6"/>
  <c r="I27" i="6"/>
  <c r="H27" i="6"/>
  <c r="G27" i="6"/>
  <c r="F27" i="6"/>
  <c r="E27" i="6"/>
  <c r="D27" i="6"/>
  <c r="C27" i="6"/>
  <c r="B27" i="6"/>
  <c r="Y27" i="5"/>
  <c r="X27" i="5"/>
  <c r="W27" i="5"/>
  <c r="V27" i="5"/>
  <c r="U27" i="5"/>
  <c r="T27" i="5"/>
  <c r="S27" i="5"/>
  <c r="R27" i="5"/>
  <c r="Q27" i="5"/>
  <c r="P27" i="5"/>
  <c r="O27" i="5"/>
  <c r="N27" i="5"/>
  <c r="M27" i="5"/>
  <c r="L27" i="5"/>
  <c r="K27" i="5"/>
  <c r="J27" i="5"/>
  <c r="I27" i="5"/>
  <c r="H27" i="5"/>
  <c r="G27" i="5"/>
  <c r="F27" i="5"/>
  <c r="E27" i="5"/>
  <c r="D27" i="5"/>
  <c r="C27" i="5"/>
  <c r="B27" i="5"/>
  <c r="Y27" i="4"/>
  <c r="X27" i="4"/>
  <c r="W27" i="4"/>
  <c r="V27" i="4"/>
  <c r="U27" i="4"/>
  <c r="T27" i="4"/>
  <c r="S27" i="4"/>
  <c r="R27" i="4"/>
  <c r="Q27" i="4"/>
  <c r="P27" i="4"/>
  <c r="O27" i="4"/>
  <c r="N27" i="4"/>
  <c r="M27" i="4"/>
  <c r="L27" i="4"/>
  <c r="K27" i="4"/>
  <c r="J27" i="4"/>
  <c r="I27" i="4"/>
  <c r="H27" i="4"/>
  <c r="G27" i="4"/>
  <c r="F27" i="4"/>
  <c r="E27" i="4"/>
  <c r="D27" i="4"/>
  <c r="C27" i="4"/>
  <c r="B27" i="4"/>
  <c r="Y27" i="2"/>
  <c r="X27" i="2"/>
  <c r="W27" i="2"/>
  <c r="V27" i="2"/>
  <c r="U27" i="2"/>
  <c r="T27" i="2"/>
  <c r="S27" i="2"/>
  <c r="R27" i="2"/>
  <c r="Q27" i="2"/>
  <c r="P27" i="2"/>
  <c r="O27" i="2"/>
  <c r="N27" i="2"/>
  <c r="M27" i="2"/>
  <c r="L27" i="2"/>
  <c r="K27" i="2"/>
  <c r="J27" i="2"/>
  <c r="I27" i="2"/>
  <c r="H27" i="2"/>
  <c r="G27" i="2"/>
  <c r="F27" i="2"/>
  <c r="E27" i="2"/>
  <c r="D27" i="2"/>
  <c r="C27" i="2"/>
  <c r="B27" i="2"/>
  <c r="Y5" i="20"/>
  <c r="W5" i="20"/>
  <c r="U5" i="20"/>
  <c r="S5" i="20"/>
  <c r="Q5" i="20"/>
  <c r="O5" i="20"/>
  <c r="M5" i="20"/>
  <c r="K5" i="20"/>
  <c r="I5" i="20"/>
  <c r="G5" i="20"/>
  <c r="E5" i="20"/>
  <c r="Y27" i="3"/>
  <c r="X27" i="3"/>
  <c r="W27" i="3"/>
  <c r="V27" i="3"/>
  <c r="U27" i="3"/>
  <c r="T27" i="3"/>
  <c r="S27" i="3"/>
  <c r="R27" i="3"/>
  <c r="Q27" i="3"/>
  <c r="P27" i="3"/>
  <c r="O27" i="3"/>
  <c r="N27" i="3"/>
  <c r="M27" i="3"/>
  <c r="L27" i="3"/>
  <c r="K27" i="3"/>
  <c r="J27" i="3"/>
  <c r="Y22" i="3"/>
  <c r="X22" i="3"/>
  <c r="W22" i="3"/>
  <c r="V22" i="3"/>
  <c r="U22" i="3"/>
  <c r="T22" i="3"/>
  <c r="S22" i="3"/>
  <c r="R22" i="3"/>
  <c r="Q22" i="3"/>
  <c r="P22" i="3"/>
  <c r="O22" i="3"/>
  <c r="N22" i="3"/>
  <c r="M22" i="3"/>
  <c r="L22" i="3"/>
  <c r="K22" i="3"/>
  <c r="J22" i="3"/>
  <c r="Y14" i="3"/>
  <c r="X14" i="3"/>
  <c r="W14" i="3"/>
  <c r="V14" i="3"/>
  <c r="U14" i="3"/>
  <c r="T14" i="3"/>
  <c r="S14" i="3"/>
  <c r="R14" i="3"/>
  <c r="Q14" i="3"/>
  <c r="P14" i="3"/>
  <c r="O14" i="3"/>
  <c r="N14" i="3"/>
  <c r="M14" i="3"/>
  <c r="L14" i="3"/>
  <c r="K14" i="3"/>
  <c r="J14" i="3"/>
  <c r="I14" i="3"/>
  <c r="H14" i="3"/>
  <c r="Y5" i="3"/>
  <c r="W5" i="3"/>
  <c r="U5" i="3"/>
  <c r="S5" i="3"/>
  <c r="Q5" i="3"/>
  <c r="O5" i="3"/>
  <c r="M5" i="3"/>
  <c r="K5" i="3"/>
  <c r="S29" i="3" l="1"/>
  <c r="O29" i="3"/>
  <c r="U29" i="3"/>
  <c r="Q29" i="3"/>
  <c r="M29" i="3"/>
  <c r="K29" i="3"/>
  <c r="Y29" i="3"/>
  <c r="W29" i="3"/>
  <c r="AA13" i="21"/>
  <c r="Z13" i="21" l="1"/>
  <c r="Z13" i="1"/>
  <c r="AA13" i="1"/>
  <c r="Y35" i="3" l="1"/>
  <c r="Y39" i="3" s="1"/>
  <c r="X35" i="3"/>
  <c r="W35" i="3"/>
  <c r="W39" i="3" s="1"/>
  <c r="V35" i="3"/>
  <c r="U35" i="3"/>
  <c r="U39" i="3" s="1"/>
  <c r="T35" i="3"/>
  <c r="S35" i="3"/>
  <c r="S39" i="3" s="1"/>
  <c r="R35" i="3"/>
  <c r="Q35" i="3"/>
  <c r="Q39" i="3" s="1"/>
  <c r="P35" i="3"/>
  <c r="O35" i="3"/>
  <c r="O39" i="3" s="1"/>
  <c r="N35" i="3"/>
  <c r="M35" i="3"/>
  <c r="M39" i="3" s="1"/>
  <c r="L35" i="3"/>
  <c r="K35" i="3"/>
  <c r="K39" i="3" s="1"/>
  <c r="J35" i="3"/>
  <c r="I35" i="3"/>
  <c r="H35" i="3"/>
  <c r="G35" i="3"/>
  <c r="F35" i="3"/>
  <c r="E35" i="3"/>
  <c r="D35" i="3"/>
  <c r="C35" i="3"/>
  <c r="B35" i="3"/>
  <c r="AA34" i="3"/>
  <c r="Z34" i="3"/>
  <c r="AA33" i="3"/>
  <c r="Z33" i="3"/>
  <c r="AA32" i="3"/>
  <c r="Z32" i="3"/>
  <c r="I27" i="3"/>
  <c r="H27" i="3"/>
  <c r="G27" i="3"/>
  <c r="F27" i="3"/>
  <c r="E27" i="3"/>
  <c r="D27" i="3"/>
  <c r="C27" i="3"/>
  <c r="B27" i="3"/>
  <c r="AA26" i="3"/>
  <c r="Z26" i="3"/>
  <c r="AA25" i="3"/>
  <c r="Z25" i="3"/>
  <c r="I22" i="3"/>
  <c r="H22" i="3"/>
  <c r="G22" i="3"/>
  <c r="F22" i="3"/>
  <c r="E22" i="3"/>
  <c r="D22" i="3"/>
  <c r="C22" i="3"/>
  <c r="B22" i="3"/>
  <c r="AA21" i="3"/>
  <c r="Z21" i="3"/>
  <c r="AA20" i="3"/>
  <c r="Z20" i="3"/>
  <c r="AA19" i="3"/>
  <c r="Z19" i="3"/>
  <c r="AA18" i="3"/>
  <c r="Z18" i="3"/>
  <c r="AA17" i="3"/>
  <c r="Z17" i="3"/>
  <c r="G14" i="3"/>
  <c r="F14" i="3"/>
  <c r="E14" i="3"/>
  <c r="D14" i="3"/>
  <c r="C14" i="3"/>
  <c r="B14" i="3"/>
  <c r="AA13" i="3"/>
  <c r="Z13" i="3"/>
  <c r="AA12" i="3"/>
  <c r="Z12" i="3"/>
  <c r="AA11" i="3"/>
  <c r="Z11" i="3"/>
  <c r="AA7" i="3"/>
  <c r="I5" i="3"/>
  <c r="G5" i="3"/>
  <c r="E5" i="3"/>
  <c r="C5" i="3"/>
  <c r="Y35" i="2"/>
  <c r="X35" i="2"/>
  <c r="W35" i="2"/>
  <c r="V35" i="2"/>
  <c r="U35" i="2"/>
  <c r="T35" i="2"/>
  <c r="S35" i="2"/>
  <c r="R35" i="2"/>
  <c r="Q35" i="2"/>
  <c r="P35" i="2"/>
  <c r="O35" i="2"/>
  <c r="N35" i="2"/>
  <c r="M35" i="2"/>
  <c r="L35" i="2"/>
  <c r="K35" i="2"/>
  <c r="J35" i="2"/>
  <c r="I35" i="2"/>
  <c r="H35" i="2"/>
  <c r="G35" i="2"/>
  <c r="F35" i="2"/>
  <c r="E35" i="2"/>
  <c r="D35" i="2"/>
  <c r="C35" i="2"/>
  <c r="B35" i="2"/>
  <c r="AA34" i="2"/>
  <c r="Z34" i="2"/>
  <c r="AA33" i="2"/>
  <c r="Z33" i="2"/>
  <c r="AA32" i="2"/>
  <c r="Z32" i="2"/>
  <c r="AA26" i="2"/>
  <c r="Z26" i="2"/>
  <c r="AA25" i="2"/>
  <c r="Z25" i="2"/>
  <c r="Y22" i="2"/>
  <c r="X22" i="2"/>
  <c r="W22" i="2"/>
  <c r="V22" i="2"/>
  <c r="U22" i="2"/>
  <c r="T22" i="2"/>
  <c r="S22" i="2"/>
  <c r="R22" i="2"/>
  <c r="Q22" i="2"/>
  <c r="P22" i="2"/>
  <c r="O22" i="2"/>
  <c r="N22" i="2"/>
  <c r="M22" i="2"/>
  <c r="L22" i="2"/>
  <c r="K22" i="2"/>
  <c r="J22" i="2"/>
  <c r="I22" i="2"/>
  <c r="H22" i="2"/>
  <c r="G22" i="2"/>
  <c r="F22" i="2"/>
  <c r="E22" i="2"/>
  <c r="D22" i="2"/>
  <c r="C22" i="2"/>
  <c r="B22" i="2"/>
  <c r="AA21" i="2"/>
  <c r="Z21" i="2"/>
  <c r="AA20" i="2"/>
  <c r="Z20" i="2"/>
  <c r="AA19" i="2"/>
  <c r="Z19" i="2"/>
  <c r="AA18" i="2"/>
  <c r="Z18" i="2"/>
  <c r="AA17" i="2"/>
  <c r="Z17" i="2"/>
  <c r="Y14" i="2"/>
  <c r="X14" i="2"/>
  <c r="W14" i="2"/>
  <c r="V14" i="2"/>
  <c r="U14" i="2"/>
  <c r="T14" i="2"/>
  <c r="S14" i="2"/>
  <c r="R14" i="2"/>
  <c r="Q14" i="2"/>
  <c r="P14" i="2"/>
  <c r="O14" i="2"/>
  <c r="N14" i="2"/>
  <c r="M14" i="2"/>
  <c r="L14" i="2"/>
  <c r="K14" i="2"/>
  <c r="J14" i="2"/>
  <c r="I14" i="2"/>
  <c r="H14" i="2"/>
  <c r="G14" i="2"/>
  <c r="F14" i="2"/>
  <c r="E14" i="2"/>
  <c r="D14" i="2"/>
  <c r="C14" i="2"/>
  <c r="B14" i="2"/>
  <c r="AA13" i="2"/>
  <c r="Z13" i="2"/>
  <c r="AA12" i="2"/>
  <c r="Z12" i="2"/>
  <c r="AA11" i="2"/>
  <c r="AA7" i="2"/>
  <c r="Y5" i="2"/>
  <c r="W5" i="2"/>
  <c r="U5" i="2"/>
  <c r="S5" i="2"/>
  <c r="Q5" i="2"/>
  <c r="O5" i="2"/>
  <c r="M5" i="2"/>
  <c r="K5" i="2"/>
  <c r="I5" i="2"/>
  <c r="G5" i="2"/>
  <c r="E5" i="2"/>
  <c r="C5" i="2"/>
  <c r="Y35" i="4"/>
  <c r="X35" i="4"/>
  <c r="W35" i="4"/>
  <c r="V35" i="4"/>
  <c r="U35" i="4"/>
  <c r="T35" i="4"/>
  <c r="S35" i="4"/>
  <c r="R35" i="4"/>
  <c r="Q35" i="4"/>
  <c r="P35" i="4"/>
  <c r="O35" i="4"/>
  <c r="N35" i="4"/>
  <c r="M35" i="4"/>
  <c r="L35" i="4"/>
  <c r="K35" i="4"/>
  <c r="J35" i="4"/>
  <c r="I35" i="4"/>
  <c r="H35" i="4"/>
  <c r="G35" i="4"/>
  <c r="F35" i="4"/>
  <c r="E35" i="4"/>
  <c r="D35" i="4"/>
  <c r="C35" i="4"/>
  <c r="B35" i="4"/>
  <c r="AA34" i="4"/>
  <c r="Z34" i="4"/>
  <c r="AA33" i="4"/>
  <c r="Z33" i="4"/>
  <c r="AA32" i="4"/>
  <c r="Z32" i="4"/>
  <c r="AA26" i="4"/>
  <c r="Z26" i="4"/>
  <c r="AA25" i="4"/>
  <c r="Z25" i="4"/>
  <c r="Y22" i="4"/>
  <c r="X22" i="4"/>
  <c r="W22" i="4"/>
  <c r="V22" i="4"/>
  <c r="U22" i="4"/>
  <c r="T22" i="4"/>
  <c r="S22" i="4"/>
  <c r="R22" i="4"/>
  <c r="Q22" i="4"/>
  <c r="P22" i="4"/>
  <c r="O22" i="4"/>
  <c r="N22" i="4"/>
  <c r="M22" i="4"/>
  <c r="L22" i="4"/>
  <c r="K22" i="4"/>
  <c r="J22" i="4"/>
  <c r="I22" i="4"/>
  <c r="H22" i="4"/>
  <c r="G22" i="4"/>
  <c r="F22" i="4"/>
  <c r="E22" i="4"/>
  <c r="D22" i="4"/>
  <c r="C22" i="4"/>
  <c r="B22" i="4"/>
  <c r="AA21" i="4"/>
  <c r="Z21" i="4"/>
  <c r="AA20" i="4"/>
  <c r="Z20" i="4"/>
  <c r="AA19" i="4"/>
  <c r="Z19" i="4"/>
  <c r="AA18" i="4"/>
  <c r="Z18" i="4"/>
  <c r="AA17" i="4"/>
  <c r="Z17" i="4"/>
  <c r="Y14" i="4"/>
  <c r="X14" i="4"/>
  <c r="W14" i="4"/>
  <c r="V14" i="4"/>
  <c r="U14" i="4"/>
  <c r="T14" i="4"/>
  <c r="S14" i="4"/>
  <c r="R14" i="4"/>
  <c r="Q14" i="4"/>
  <c r="P14" i="4"/>
  <c r="O14" i="4"/>
  <c r="N14" i="4"/>
  <c r="M14" i="4"/>
  <c r="L14" i="4"/>
  <c r="K14" i="4"/>
  <c r="J14" i="4"/>
  <c r="I14" i="4"/>
  <c r="H14" i="4"/>
  <c r="G14" i="4"/>
  <c r="F14" i="4"/>
  <c r="E14" i="4"/>
  <c r="D14" i="4"/>
  <c r="C14" i="4"/>
  <c r="B14" i="4"/>
  <c r="AA13" i="4"/>
  <c r="Z13" i="4"/>
  <c r="AA12" i="4"/>
  <c r="Z12" i="4"/>
  <c r="AA11" i="4"/>
  <c r="Z11" i="4"/>
  <c r="AA7" i="4"/>
  <c r="Y5" i="4"/>
  <c r="W5" i="4"/>
  <c r="U5" i="4"/>
  <c r="S5" i="4"/>
  <c r="Q5" i="4"/>
  <c r="O5" i="4"/>
  <c r="M5" i="4"/>
  <c r="K5" i="4"/>
  <c r="I5" i="4"/>
  <c r="G5" i="4"/>
  <c r="E5" i="4"/>
  <c r="C5" i="4"/>
  <c r="Y35" i="5"/>
  <c r="X35" i="5"/>
  <c r="W35" i="5"/>
  <c r="V35" i="5"/>
  <c r="U35" i="5"/>
  <c r="T35" i="5"/>
  <c r="S35" i="5"/>
  <c r="R35" i="5"/>
  <c r="Q35" i="5"/>
  <c r="P35" i="5"/>
  <c r="O35" i="5"/>
  <c r="N35" i="5"/>
  <c r="M35" i="5"/>
  <c r="L35" i="5"/>
  <c r="K35" i="5"/>
  <c r="J35" i="5"/>
  <c r="H35" i="5"/>
  <c r="G35" i="5"/>
  <c r="F35" i="5"/>
  <c r="E35" i="5"/>
  <c r="D35" i="5"/>
  <c r="C35" i="5"/>
  <c r="B35" i="5"/>
  <c r="AA34" i="5"/>
  <c r="Z34" i="5"/>
  <c r="AA33" i="5"/>
  <c r="Z33" i="5"/>
  <c r="AA32" i="5"/>
  <c r="Z32" i="5"/>
  <c r="AA26" i="5"/>
  <c r="Z26" i="5"/>
  <c r="AA25" i="5"/>
  <c r="Z25" i="5"/>
  <c r="Y22" i="5"/>
  <c r="X22" i="5"/>
  <c r="W22" i="5"/>
  <c r="V22" i="5"/>
  <c r="U22" i="5"/>
  <c r="T22" i="5"/>
  <c r="S22" i="5"/>
  <c r="R22" i="5"/>
  <c r="Q22" i="5"/>
  <c r="P22" i="5"/>
  <c r="O22" i="5"/>
  <c r="N22" i="5"/>
  <c r="M22" i="5"/>
  <c r="L22" i="5"/>
  <c r="K22" i="5"/>
  <c r="J22" i="5"/>
  <c r="I22" i="5"/>
  <c r="H22" i="5"/>
  <c r="G22" i="5"/>
  <c r="F22" i="5"/>
  <c r="E22" i="5"/>
  <c r="D22" i="5"/>
  <c r="C22" i="5"/>
  <c r="B22" i="5"/>
  <c r="AA21" i="5"/>
  <c r="Z21" i="5"/>
  <c r="AA20" i="5"/>
  <c r="Z20" i="5"/>
  <c r="AA19" i="5"/>
  <c r="Z19" i="5"/>
  <c r="AA18" i="5"/>
  <c r="Z18" i="5"/>
  <c r="AA17" i="5"/>
  <c r="Z17" i="5"/>
  <c r="Y14" i="5"/>
  <c r="X14" i="5"/>
  <c r="W14" i="5"/>
  <c r="V14" i="5"/>
  <c r="U14" i="5"/>
  <c r="T14" i="5"/>
  <c r="S14" i="5"/>
  <c r="R14" i="5"/>
  <c r="Q14" i="5"/>
  <c r="P14" i="5"/>
  <c r="O14" i="5"/>
  <c r="N14" i="5"/>
  <c r="M14" i="5"/>
  <c r="L14" i="5"/>
  <c r="K14" i="5"/>
  <c r="J14" i="5"/>
  <c r="I14" i="5"/>
  <c r="H14" i="5"/>
  <c r="G14" i="5"/>
  <c r="F14" i="5"/>
  <c r="E14" i="5"/>
  <c r="D14" i="5"/>
  <c r="C14" i="5"/>
  <c r="B14" i="5"/>
  <c r="AA13" i="5"/>
  <c r="Z13" i="5"/>
  <c r="AA12" i="5"/>
  <c r="Z12" i="5"/>
  <c r="AA11" i="5"/>
  <c r="Z11" i="5"/>
  <c r="AA7" i="5"/>
  <c r="Y5" i="5"/>
  <c r="W5" i="5"/>
  <c r="U5" i="5"/>
  <c r="S5" i="5"/>
  <c r="Q5" i="5"/>
  <c r="O5" i="5"/>
  <c r="M5" i="5"/>
  <c r="K5" i="5"/>
  <c r="I5" i="5"/>
  <c r="G5" i="5"/>
  <c r="E5" i="5"/>
  <c r="C5" i="5"/>
  <c r="Y35" i="6"/>
  <c r="X35" i="6"/>
  <c r="W35" i="6"/>
  <c r="V35" i="6"/>
  <c r="U35" i="6"/>
  <c r="T35" i="6"/>
  <c r="S35" i="6"/>
  <c r="R35" i="6"/>
  <c r="Q35" i="6"/>
  <c r="P35" i="6"/>
  <c r="O35" i="6"/>
  <c r="N35" i="6"/>
  <c r="M35" i="6"/>
  <c r="L35" i="6"/>
  <c r="K35" i="6"/>
  <c r="J35" i="6"/>
  <c r="I35" i="6"/>
  <c r="H35" i="6"/>
  <c r="G35" i="6"/>
  <c r="F35" i="6"/>
  <c r="E35" i="6"/>
  <c r="D35" i="6"/>
  <c r="C35" i="6"/>
  <c r="B35" i="6"/>
  <c r="AA34" i="6"/>
  <c r="Z34" i="6"/>
  <c r="AA33" i="6"/>
  <c r="Z33" i="6"/>
  <c r="AA32" i="6"/>
  <c r="Z32" i="6"/>
  <c r="AA26" i="6"/>
  <c r="Z26" i="6"/>
  <c r="AA25" i="6"/>
  <c r="Z25" i="6"/>
  <c r="Y22" i="6"/>
  <c r="X22" i="6"/>
  <c r="W22" i="6"/>
  <c r="V22" i="6"/>
  <c r="U22" i="6"/>
  <c r="T22" i="6"/>
  <c r="S22" i="6"/>
  <c r="R22" i="6"/>
  <c r="Q22" i="6"/>
  <c r="P22" i="6"/>
  <c r="O22" i="6"/>
  <c r="N22" i="6"/>
  <c r="M22" i="6"/>
  <c r="L22" i="6"/>
  <c r="K22" i="6"/>
  <c r="J22" i="6"/>
  <c r="I22" i="6"/>
  <c r="H22" i="6"/>
  <c r="G22" i="6"/>
  <c r="F22" i="6"/>
  <c r="E22" i="6"/>
  <c r="D22" i="6"/>
  <c r="C22" i="6"/>
  <c r="B22" i="6"/>
  <c r="AA21" i="6"/>
  <c r="Z21" i="6"/>
  <c r="AA20" i="6"/>
  <c r="Z20" i="6"/>
  <c r="AA19" i="6"/>
  <c r="Z19" i="6"/>
  <c r="AA18" i="6"/>
  <c r="Z18" i="6"/>
  <c r="AA17" i="6"/>
  <c r="Z17" i="6"/>
  <c r="Y14" i="6"/>
  <c r="X14" i="6"/>
  <c r="W14" i="6"/>
  <c r="V14" i="6"/>
  <c r="U14" i="6"/>
  <c r="T14" i="6"/>
  <c r="S14" i="6"/>
  <c r="R14" i="6"/>
  <c r="Q14" i="6"/>
  <c r="P14" i="6"/>
  <c r="O14" i="6"/>
  <c r="N14" i="6"/>
  <c r="M14" i="6"/>
  <c r="L14" i="6"/>
  <c r="K14" i="6"/>
  <c r="J14" i="6"/>
  <c r="I14" i="6"/>
  <c r="H14" i="6"/>
  <c r="G14" i="6"/>
  <c r="F14" i="6"/>
  <c r="E14" i="6"/>
  <c r="D14" i="6"/>
  <c r="C14" i="6"/>
  <c r="B14" i="6"/>
  <c r="AA13" i="6"/>
  <c r="Z13" i="6"/>
  <c r="AA12" i="6"/>
  <c r="Z12" i="6"/>
  <c r="AA11" i="6"/>
  <c r="Z11" i="6"/>
  <c r="AA7" i="6"/>
  <c r="Y5" i="6"/>
  <c r="W5" i="6"/>
  <c r="U5" i="6"/>
  <c r="S5" i="6"/>
  <c r="Q5" i="6"/>
  <c r="O5" i="6"/>
  <c r="M5" i="6"/>
  <c r="K5" i="6"/>
  <c r="I5" i="6"/>
  <c r="G5" i="6"/>
  <c r="E5" i="6"/>
  <c r="C5" i="6"/>
  <c r="Y35" i="7"/>
  <c r="X35" i="7"/>
  <c r="W35" i="7"/>
  <c r="V35" i="7"/>
  <c r="U35" i="7"/>
  <c r="T35" i="7"/>
  <c r="S35" i="7"/>
  <c r="R35" i="7"/>
  <c r="Q35" i="7"/>
  <c r="P35" i="7"/>
  <c r="O35" i="7"/>
  <c r="N35" i="7"/>
  <c r="M35" i="7"/>
  <c r="L35" i="7"/>
  <c r="K35" i="7"/>
  <c r="J35" i="7"/>
  <c r="I35" i="7"/>
  <c r="H35" i="7"/>
  <c r="G35" i="7"/>
  <c r="F35" i="7"/>
  <c r="E35" i="7"/>
  <c r="D35" i="7"/>
  <c r="C35" i="7"/>
  <c r="B35" i="7"/>
  <c r="AA34" i="7"/>
  <c r="Z34" i="7"/>
  <c r="AA33" i="7"/>
  <c r="Z33" i="7"/>
  <c r="AA32" i="7"/>
  <c r="Z32" i="7"/>
  <c r="AA26" i="7"/>
  <c r="Z26" i="7"/>
  <c r="AA25" i="7"/>
  <c r="Z25" i="7"/>
  <c r="Y22" i="7"/>
  <c r="X22" i="7"/>
  <c r="W22" i="7"/>
  <c r="V22" i="7"/>
  <c r="U22" i="7"/>
  <c r="T22" i="7"/>
  <c r="S22" i="7"/>
  <c r="R22" i="7"/>
  <c r="Q22" i="7"/>
  <c r="P22" i="7"/>
  <c r="O22" i="7"/>
  <c r="N22" i="7"/>
  <c r="M22" i="7"/>
  <c r="L22" i="7"/>
  <c r="K22" i="7"/>
  <c r="J22" i="7"/>
  <c r="I22" i="7"/>
  <c r="H22" i="7"/>
  <c r="G22" i="7"/>
  <c r="F22" i="7"/>
  <c r="E22" i="7"/>
  <c r="D22" i="7"/>
  <c r="C22" i="7"/>
  <c r="B22" i="7"/>
  <c r="AA21" i="7"/>
  <c r="Z21" i="7"/>
  <c r="AA20" i="7"/>
  <c r="Z20" i="7"/>
  <c r="AA19" i="7"/>
  <c r="Z19" i="7"/>
  <c r="AA18" i="7"/>
  <c r="Z18" i="7"/>
  <c r="AA17" i="7"/>
  <c r="Z17" i="7"/>
  <c r="Y14" i="7"/>
  <c r="X14" i="7"/>
  <c r="W14" i="7"/>
  <c r="V14" i="7"/>
  <c r="U14" i="7"/>
  <c r="T14" i="7"/>
  <c r="S14" i="7"/>
  <c r="R14" i="7"/>
  <c r="Q14" i="7"/>
  <c r="P14" i="7"/>
  <c r="O14" i="7"/>
  <c r="N14" i="7"/>
  <c r="M14" i="7"/>
  <c r="L14" i="7"/>
  <c r="K14" i="7"/>
  <c r="J14" i="7"/>
  <c r="I14" i="7"/>
  <c r="H14" i="7"/>
  <c r="G14" i="7"/>
  <c r="F14" i="7"/>
  <c r="E14" i="7"/>
  <c r="D14" i="7"/>
  <c r="C14" i="7"/>
  <c r="B14" i="7"/>
  <c r="AA13" i="7"/>
  <c r="Z13" i="7"/>
  <c r="AA12" i="7"/>
  <c r="Z12" i="7"/>
  <c r="AA11" i="7"/>
  <c r="Z11" i="7"/>
  <c r="AA7" i="7"/>
  <c r="Y5" i="7"/>
  <c r="W5" i="7"/>
  <c r="U5" i="7"/>
  <c r="S5" i="7"/>
  <c r="Q5" i="7"/>
  <c r="O5" i="7"/>
  <c r="M5" i="7"/>
  <c r="K5" i="7"/>
  <c r="I5" i="7"/>
  <c r="G5" i="7"/>
  <c r="E5" i="7"/>
  <c r="C5" i="7"/>
  <c r="Y35" i="8"/>
  <c r="X35" i="8"/>
  <c r="W35" i="8"/>
  <c r="V35" i="8"/>
  <c r="U35" i="8"/>
  <c r="T35" i="8"/>
  <c r="S35" i="8"/>
  <c r="R35" i="8"/>
  <c r="Q35" i="8"/>
  <c r="P35" i="8"/>
  <c r="O35" i="8"/>
  <c r="N35" i="8"/>
  <c r="M35" i="8"/>
  <c r="L35" i="8"/>
  <c r="K35" i="8"/>
  <c r="J35" i="8"/>
  <c r="I35" i="8"/>
  <c r="H35" i="8"/>
  <c r="G35" i="8"/>
  <c r="F35" i="8"/>
  <c r="E35" i="8"/>
  <c r="D35" i="8"/>
  <c r="C35" i="8"/>
  <c r="B35" i="8"/>
  <c r="AA34" i="8"/>
  <c r="Z34" i="8"/>
  <c r="AA33" i="8"/>
  <c r="Z33" i="8"/>
  <c r="AA26" i="8"/>
  <c r="Z26" i="8"/>
  <c r="AA25" i="8"/>
  <c r="Z25" i="8"/>
  <c r="Y22" i="8"/>
  <c r="X22" i="8"/>
  <c r="W22" i="8"/>
  <c r="V22" i="8"/>
  <c r="U22" i="8"/>
  <c r="T22" i="8"/>
  <c r="S22" i="8"/>
  <c r="R22" i="8"/>
  <c r="Q22" i="8"/>
  <c r="P22" i="8"/>
  <c r="O22" i="8"/>
  <c r="N22" i="8"/>
  <c r="M22" i="8"/>
  <c r="L22" i="8"/>
  <c r="K22" i="8"/>
  <c r="J22" i="8"/>
  <c r="I22" i="8"/>
  <c r="H22" i="8"/>
  <c r="G22" i="8"/>
  <c r="F22" i="8"/>
  <c r="E22" i="8"/>
  <c r="D22" i="8"/>
  <c r="C22" i="8"/>
  <c r="B22" i="8"/>
  <c r="AA21" i="8"/>
  <c r="Z21" i="8"/>
  <c r="AA20" i="8"/>
  <c r="Z20" i="8"/>
  <c r="AA19" i="8"/>
  <c r="Z19" i="8"/>
  <c r="AA18" i="8"/>
  <c r="Z18" i="8"/>
  <c r="AA17" i="8"/>
  <c r="Z17" i="8"/>
  <c r="Y14" i="8"/>
  <c r="X14" i="8"/>
  <c r="W14" i="8"/>
  <c r="V14" i="8"/>
  <c r="U14" i="8"/>
  <c r="T14" i="8"/>
  <c r="S14" i="8"/>
  <c r="R14" i="8"/>
  <c r="Q14" i="8"/>
  <c r="P14" i="8"/>
  <c r="O14" i="8"/>
  <c r="N14" i="8"/>
  <c r="M14" i="8"/>
  <c r="L14" i="8"/>
  <c r="K14" i="8"/>
  <c r="J14" i="8"/>
  <c r="I14" i="8"/>
  <c r="H14" i="8"/>
  <c r="G14" i="8"/>
  <c r="F14" i="8"/>
  <c r="E14" i="8"/>
  <c r="D14" i="8"/>
  <c r="C14" i="8"/>
  <c r="B14" i="8"/>
  <c r="AA13" i="8"/>
  <c r="Z13" i="8"/>
  <c r="AA12" i="8"/>
  <c r="Z12" i="8"/>
  <c r="AA11" i="8"/>
  <c r="Z11" i="8"/>
  <c r="AA7" i="8"/>
  <c r="Y5" i="8"/>
  <c r="W5" i="8"/>
  <c r="U5" i="8"/>
  <c r="S5" i="8"/>
  <c r="O5" i="8"/>
  <c r="M5" i="8"/>
  <c r="K5" i="8"/>
  <c r="I5" i="8"/>
  <c r="G5" i="8"/>
  <c r="E5" i="8"/>
  <c r="C5" i="8"/>
  <c r="Y35" i="9"/>
  <c r="X35" i="9"/>
  <c r="W35" i="9"/>
  <c r="V35" i="9"/>
  <c r="U35" i="9"/>
  <c r="T35" i="9"/>
  <c r="S35" i="9"/>
  <c r="R35" i="9"/>
  <c r="Q35" i="9"/>
  <c r="P35" i="9"/>
  <c r="O35" i="9"/>
  <c r="N35" i="9"/>
  <c r="M35" i="9"/>
  <c r="L35" i="9"/>
  <c r="K35" i="9"/>
  <c r="J35" i="9"/>
  <c r="I35" i="9"/>
  <c r="H35" i="9"/>
  <c r="G35" i="9"/>
  <c r="F35" i="9"/>
  <c r="E35" i="9"/>
  <c r="D35" i="9"/>
  <c r="C35" i="9"/>
  <c r="B35" i="9"/>
  <c r="AA34" i="9"/>
  <c r="Z34" i="9"/>
  <c r="AA33" i="9"/>
  <c r="Z33" i="9"/>
  <c r="AA32" i="9"/>
  <c r="Z32" i="9"/>
  <c r="AA26" i="9"/>
  <c r="Z26" i="9"/>
  <c r="AA25" i="9"/>
  <c r="Z25" i="9"/>
  <c r="Y22" i="9"/>
  <c r="X22" i="9"/>
  <c r="W22" i="9"/>
  <c r="V22" i="9"/>
  <c r="U22" i="9"/>
  <c r="T22" i="9"/>
  <c r="S22" i="9"/>
  <c r="R22" i="9"/>
  <c r="Q22" i="9"/>
  <c r="P22" i="9"/>
  <c r="O22" i="9"/>
  <c r="N22" i="9"/>
  <c r="M22" i="9"/>
  <c r="L22" i="9"/>
  <c r="K22" i="9"/>
  <c r="J22" i="9"/>
  <c r="I22" i="9"/>
  <c r="H22" i="9"/>
  <c r="G22" i="9"/>
  <c r="F22" i="9"/>
  <c r="E22" i="9"/>
  <c r="D22" i="9"/>
  <c r="C22" i="9"/>
  <c r="B22" i="9"/>
  <c r="AA21" i="9"/>
  <c r="Z21" i="9"/>
  <c r="AA20" i="9"/>
  <c r="Z20" i="9"/>
  <c r="AA19" i="9"/>
  <c r="Z19" i="9"/>
  <c r="AA18" i="9"/>
  <c r="Z18" i="9"/>
  <c r="AA17" i="9"/>
  <c r="Z17" i="9"/>
  <c r="Y14" i="9"/>
  <c r="X14" i="9"/>
  <c r="W14" i="9"/>
  <c r="V14" i="9"/>
  <c r="U14" i="9"/>
  <c r="T14" i="9"/>
  <c r="S14" i="9"/>
  <c r="R14" i="9"/>
  <c r="Q14" i="9"/>
  <c r="P14" i="9"/>
  <c r="O14" i="9"/>
  <c r="N14" i="9"/>
  <c r="M14" i="9"/>
  <c r="L14" i="9"/>
  <c r="K14" i="9"/>
  <c r="J14" i="9"/>
  <c r="I14" i="9"/>
  <c r="H14" i="9"/>
  <c r="G14" i="9"/>
  <c r="F14" i="9"/>
  <c r="E14" i="9"/>
  <c r="D14" i="9"/>
  <c r="C14" i="9"/>
  <c r="B14" i="9"/>
  <c r="AA13" i="9"/>
  <c r="Z13" i="9"/>
  <c r="AA12" i="9"/>
  <c r="Z12" i="9"/>
  <c r="AA11" i="9"/>
  <c r="Z11" i="9"/>
  <c r="AA7" i="9"/>
  <c r="Y5" i="9"/>
  <c r="W5" i="9"/>
  <c r="U5" i="9"/>
  <c r="S5" i="9"/>
  <c r="Q5" i="9"/>
  <c r="O5" i="9"/>
  <c r="M5" i="9"/>
  <c r="K5" i="9"/>
  <c r="I5" i="9"/>
  <c r="G5" i="9"/>
  <c r="E5" i="9"/>
  <c r="C5" i="9"/>
  <c r="Y35" i="10"/>
  <c r="X35" i="10"/>
  <c r="W35" i="10"/>
  <c r="V35" i="10"/>
  <c r="U35" i="10"/>
  <c r="T35" i="10"/>
  <c r="S35" i="10"/>
  <c r="R35" i="10"/>
  <c r="Q35" i="10"/>
  <c r="P35" i="10"/>
  <c r="O35" i="10"/>
  <c r="N35" i="10"/>
  <c r="M35" i="10"/>
  <c r="L35" i="10"/>
  <c r="K35" i="10"/>
  <c r="J35" i="10"/>
  <c r="I35" i="10"/>
  <c r="H35" i="10"/>
  <c r="G35" i="10"/>
  <c r="F35" i="10"/>
  <c r="E35" i="10"/>
  <c r="D35" i="10"/>
  <c r="C35" i="10"/>
  <c r="B35" i="10"/>
  <c r="AA34" i="10"/>
  <c r="Z34" i="10"/>
  <c r="AA33" i="10"/>
  <c r="Z33" i="10"/>
  <c r="AA32" i="10"/>
  <c r="Z32" i="10"/>
  <c r="Y22" i="10"/>
  <c r="X22" i="10"/>
  <c r="W22" i="10"/>
  <c r="V22" i="10"/>
  <c r="U22" i="10"/>
  <c r="T22" i="10"/>
  <c r="S22" i="10"/>
  <c r="R22" i="10"/>
  <c r="Q22" i="10"/>
  <c r="P22" i="10"/>
  <c r="O22" i="10"/>
  <c r="N22" i="10"/>
  <c r="M22" i="10"/>
  <c r="L22" i="10"/>
  <c r="K22" i="10"/>
  <c r="J22" i="10"/>
  <c r="I22" i="10"/>
  <c r="H22" i="10"/>
  <c r="G22" i="10"/>
  <c r="F22" i="10"/>
  <c r="E22" i="10"/>
  <c r="D22" i="10"/>
  <c r="C22" i="10"/>
  <c r="B22" i="10"/>
  <c r="AA21" i="10"/>
  <c r="Z21" i="10"/>
  <c r="AA20" i="10"/>
  <c r="Z20" i="10"/>
  <c r="AA19" i="10"/>
  <c r="Z19" i="10"/>
  <c r="AA18" i="10"/>
  <c r="Z18" i="10"/>
  <c r="AA17" i="10"/>
  <c r="Z17" i="10"/>
  <c r="Y14" i="10"/>
  <c r="X14" i="10"/>
  <c r="W14" i="10"/>
  <c r="V14" i="10"/>
  <c r="U14" i="10"/>
  <c r="T14" i="10"/>
  <c r="S14" i="10"/>
  <c r="R14" i="10"/>
  <c r="Q14" i="10"/>
  <c r="P14" i="10"/>
  <c r="O14" i="10"/>
  <c r="N14" i="10"/>
  <c r="M14" i="10"/>
  <c r="L14" i="10"/>
  <c r="K14" i="10"/>
  <c r="J14" i="10"/>
  <c r="I14" i="10"/>
  <c r="H14" i="10"/>
  <c r="G14" i="10"/>
  <c r="F14" i="10"/>
  <c r="E14" i="10"/>
  <c r="D14" i="10"/>
  <c r="C14" i="10"/>
  <c r="B14" i="10"/>
  <c r="AA13" i="10"/>
  <c r="Z13" i="10"/>
  <c r="AA12" i="10"/>
  <c r="Z12" i="10"/>
  <c r="AA11" i="10"/>
  <c r="Z11" i="10"/>
  <c r="AA7" i="10"/>
  <c r="Y5" i="10"/>
  <c r="W5" i="10"/>
  <c r="U5" i="10"/>
  <c r="S5" i="10"/>
  <c r="Q5" i="10"/>
  <c r="O5" i="10"/>
  <c r="M5" i="10"/>
  <c r="K5" i="10"/>
  <c r="I5" i="10"/>
  <c r="G5" i="10"/>
  <c r="E5" i="10"/>
  <c r="C5" i="10"/>
  <c r="Y35" i="12"/>
  <c r="X35" i="12"/>
  <c r="W35" i="12"/>
  <c r="V35" i="12"/>
  <c r="U35" i="12"/>
  <c r="T35" i="12"/>
  <c r="S35" i="12"/>
  <c r="R35" i="12"/>
  <c r="Q35" i="12"/>
  <c r="P35" i="12"/>
  <c r="O35" i="12"/>
  <c r="N35" i="12"/>
  <c r="M35" i="12"/>
  <c r="L35" i="12"/>
  <c r="K35" i="12"/>
  <c r="J35" i="12"/>
  <c r="I35" i="12"/>
  <c r="H35" i="12"/>
  <c r="G35" i="12"/>
  <c r="F35" i="12"/>
  <c r="E35" i="12"/>
  <c r="D35" i="12"/>
  <c r="C35" i="12"/>
  <c r="B35" i="12"/>
  <c r="AA34" i="12"/>
  <c r="Z34" i="12"/>
  <c r="AA33" i="12"/>
  <c r="Z33" i="12"/>
  <c r="AA32" i="12"/>
  <c r="Z32" i="12"/>
  <c r="AA26" i="12"/>
  <c r="Z26" i="12"/>
  <c r="AA25" i="12"/>
  <c r="Z25" i="12"/>
  <c r="Y22" i="12"/>
  <c r="X22" i="12"/>
  <c r="W22" i="12"/>
  <c r="V22" i="12"/>
  <c r="U22" i="12"/>
  <c r="T22" i="12"/>
  <c r="S22" i="12"/>
  <c r="R22" i="12"/>
  <c r="Q22" i="12"/>
  <c r="P22" i="12"/>
  <c r="O22" i="12"/>
  <c r="N22" i="12"/>
  <c r="M22" i="12"/>
  <c r="L22" i="12"/>
  <c r="K22" i="12"/>
  <c r="J22" i="12"/>
  <c r="I22" i="12"/>
  <c r="H22" i="12"/>
  <c r="G22" i="12"/>
  <c r="F22" i="12"/>
  <c r="E22" i="12"/>
  <c r="D22" i="12"/>
  <c r="C22" i="12"/>
  <c r="B22" i="12"/>
  <c r="AA21" i="12"/>
  <c r="Z21" i="12"/>
  <c r="AA20" i="12"/>
  <c r="Z20" i="12"/>
  <c r="AA19" i="12"/>
  <c r="Z19" i="12"/>
  <c r="AA18" i="12"/>
  <c r="Z18" i="12"/>
  <c r="AA17" i="12"/>
  <c r="Z17" i="12"/>
  <c r="Y14" i="12"/>
  <c r="X14" i="12"/>
  <c r="W14" i="12"/>
  <c r="V14" i="12"/>
  <c r="U14" i="12"/>
  <c r="T14" i="12"/>
  <c r="S14" i="12"/>
  <c r="R14" i="12"/>
  <c r="Q14" i="12"/>
  <c r="P14" i="12"/>
  <c r="O14" i="12"/>
  <c r="N14" i="12"/>
  <c r="M14" i="12"/>
  <c r="L14" i="12"/>
  <c r="K14" i="12"/>
  <c r="J14" i="12"/>
  <c r="I14" i="12"/>
  <c r="H14" i="12"/>
  <c r="G14" i="12"/>
  <c r="F14" i="12"/>
  <c r="E14" i="12"/>
  <c r="D14" i="12"/>
  <c r="C14" i="12"/>
  <c r="B14" i="12"/>
  <c r="AA13" i="12"/>
  <c r="Z13" i="12"/>
  <c r="AA12" i="12"/>
  <c r="Z12" i="12"/>
  <c r="AA11" i="12"/>
  <c r="Z11" i="12"/>
  <c r="AA7" i="12"/>
  <c r="Y5" i="12"/>
  <c r="W5" i="12"/>
  <c r="U5" i="12"/>
  <c r="S5" i="12"/>
  <c r="Q5" i="12"/>
  <c r="O5" i="12"/>
  <c r="M5" i="12"/>
  <c r="K5" i="12"/>
  <c r="I5" i="12"/>
  <c r="G5" i="12"/>
  <c r="E5" i="12"/>
  <c r="C5" i="12"/>
  <c r="Y35" i="13"/>
  <c r="X35" i="13"/>
  <c r="W35" i="13"/>
  <c r="V35" i="13"/>
  <c r="U35" i="13"/>
  <c r="T35" i="13"/>
  <c r="S35" i="13"/>
  <c r="R35" i="13"/>
  <c r="Q35" i="13"/>
  <c r="P35" i="13"/>
  <c r="O35" i="13"/>
  <c r="N35" i="13"/>
  <c r="M35" i="13"/>
  <c r="L35" i="13"/>
  <c r="K35" i="13"/>
  <c r="J35" i="13"/>
  <c r="I35" i="13"/>
  <c r="H35" i="13"/>
  <c r="G35" i="13"/>
  <c r="F35" i="13"/>
  <c r="E35" i="13"/>
  <c r="D35" i="13"/>
  <c r="C35" i="13"/>
  <c r="B35" i="13"/>
  <c r="AA34" i="13"/>
  <c r="Z34" i="13"/>
  <c r="AA33" i="13"/>
  <c r="Z33" i="13"/>
  <c r="AA32" i="13"/>
  <c r="Z32" i="13"/>
  <c r="AA26" i="13"/>
  <c r="Z26" i="13"/>
  <c r="AA25" i="13"/>
  <c r="Z25" i="13"/>
  <c r="Y22" i="13"/>
  <c r="X22" i="13"/>
  <c r="W22" i="13"/>
  <c r="V22" i="13"/>
  <c r="U22" i="13"/>
  <c r="T22" i="13"/>
  <c r="S22" i="13"/>
  <c r="R22" i="13"/>
  <c r="Q22" i="13"/>
  <c r="P22" i="13"/>
  <c r="O22" i="13"/>
  <c r="N22" i="13"/>
  <c r="M22" i="13"/>
  <c r="L22" i="13"/>
  <c r="K22" i="13"/>
  <c r="J22" i="13"/>
  <c r="I22" i="13"/>
  <c r="H22" i="13"/>
  <c r="G22" i="13"/>
  <c r="F22" i="13"/>
  <c r="E22" i="13"/>
  <c r="D22" i="13"/>
  <c r="C22" i="13"/>
  <c r="B22" i="13"/>
  <c r="AA21" i="13"/>
  <c r="Z21" i="13"/>
  <c r="AA20" i="13"/>
  <c r="Z20" i="13"/>
  <c r="AA19" i="13"/>
  <c r="Z19" i="13"/>
  <c r="AA18" i="13"/>
  <c r="Z18" i="13"/>
  <c r="AA17" i="13"/>
  <c r="Z17" i="13"/>
  <c r="Y14" i="13"/>
  <c r="X14" i="13"/>
  <c r="W14" i="13"/>
  <c r="V14" i="13"/>
  <c r="U14" i="13"/>
  <c r="T14" i="13"/>
  <c r="S14" i="13"/>
  <c r="R14" i="13"/>
  <c r="Q14" i="13"/>
  <c r="P14" i="13"/>
  <c r="O14" i="13"/>
  <c r="N14" i="13"/>
  <c r="M14" i="13"/>
  <c r="L14" i="13"/>
  <c r="K14" i="13"/>
  <c r="J14" i="13"/>
  <c r="I14" i="13"/>
  <c r="H14" i="13"/>
  <c r="G14" i="13"/>
  <c r="F14" i="13"/>
  <c r="E14" i="13"/>
  <c r="D14" i="13"/>
  <c r="C14" i="13"/>
  <c r="B14" i="13"/>
  <c r="AA13" i="13"/>
  <c r="Z13" i="13"/>
  <c r="AA12" i="13"/>
  <c r="Z12" i="13"/>
  <c r="AA11" i="13"/>
  <c r="Z11" i="13"/>
  <c r="AA7" i="13"/>
  <c r="Y5" i="13"/>
  <c r="W5" i="13"/>
  <c r="U5" i="13"/>
  <c r="S5" i="13"/>
  <c r="Q5" i="13"/>
  <c r="O5" i="13"/>
  <c r="M5" i="13"/>
  <c r="K5" i="13"/>
  <c r="I5" i="13"/>
  <c r="G5" i="13"/>
  <c r="E5" i="13"/>
  <c r="C5" i="13"/>
  <c r="Y35" i="14"/>
  <c r="X35" i="14"/>
  <c r="W35" i="14"/>
  <c r="V35" i="14"/>
  <c r="U35" i="14"/>
  <c r="T35" i="14"/>
  <c r="S35" i="14"/>
  <c r="R35" i="14"/>
  <c r="Q35" i="14"/>
  <c r="P35" i="14"/>
  <c r="O35" i="14"/>
  <c r="N35" i="14"/>
  <c r="M35" i="14"/>
  <c r="L35" i="14"/>
  <c r="K35" i="14"/>
  <c r="J35" i="14"/>
  <c r="I35" i="14"/>
  <c r="H35" i="14"/>
  <c r="G35" i="14"/>
  <c r="F35" i="14"/>
  <c r="E35" i="14"/>
  <c r="D35" i="14"/>
  <c r="C35" i="14"/>
  <c r="B35" i="14"/>
  <c r="AA26" i="14"/>
  <c r="Z26" i="14"/>
  <c r="AA25" i="14"/>
  <c r="Z25" i="14"/>
  <c r="Y22" i="14"/>
  <c r="X22" i="14"/>
  <c r="W22" i="14"/>
  <c r="V22" i="14"/>
  <c r="U22" i="14"/>
  <c r="T22" i="14"/>
  <c r="S22" i="14"/>
  <c r="Q22" i="14"/>
  <c r="P22" i="14"/>
  <c r="O22" i="14"/>
  <c r="N22" i="14"/>
  <c r="M22" i="14"/>
  <c r="L22" i="14"/>
  <c r="K22" i="14"/>
  <c r="J22" i="14"/>
  <c r="I22" i="14"/>
  <c r="H22" i="14"/>
  <c r="G22" i="14"/>
  <c r="F22" i="14"/>
  <c r="E22" i="14"/>
  <c r="D22" i="14"/>
  <c r="C22" i="14"/>
  <c r="B22" i="14"/>
  <c r="AA21" i="14"/>
  <c r="Z21" i="14"/>
  <c r="AA20" i="14"/>
  <c r="Z20" i="14"/>
  <c r="AA19" i="14"/>
  <c r="Z19" i="14"/>
  <c r="AA18" i="14"/>
  <c r="Z18" i="14"/>
  <c r="AA17" i="14"/>
  <c r="Z17" i="14"/>
  <c r="Y14" i="14"/>
  <c r="X14" i="14"/>
  <c r="W14" i="14"/>
  <c r="V14" i="14"/>
  <c r="U14" i="14"/>
  <c r="T14" i="14"/>
  <c r="S14" i="14"/>
  <c r="R14" i="14"/>
  <c r="Q14" i="14"/>
  <c r="P14" i="14"/>
  <c r="O14" i="14"/>
  <c r="N14" i="14"/>
  <c r="M14" i="14"/>
  <c r="L14" i="14"/>
  <c r="K14" i="14"/>
  <c r="J14" i="14"/>
  <c r="I14" i="14"/>
  <c r="H14" i="14"/>
  <c r="G14" i="14"/>
  <c r="F14" i="14"/>
  <c r="E14" i="14"/>
  <c r="D14" i="14"/>
  <c r="C14" i="14"/>
  <c r="B14" i="14"/>
  <c r="AA13" i="14"/>
  <c r="Z13" i="14"/>
  <c r="AA12" i="14"/>
  <c r="Z12" i="14"/>
  <c r="AA11" i="14"/>
  <c r="Z11" i="14"/>
  <c r="AA7" i="14"/>
  <c r="Y5" i="14"/>
  <c r="W5" i="14"/>
  <c r="U5" i="14"/>
  <c r="S5" i="14"/>
  <c r="Q5" i="14"/>
  <c r="O5" i="14"/>
  <c r="M5" i="14"/>
  <c r="K5" i="14"/>
  <c r="I5" i="14"/>
  <c r="G5" i="14"/>
  <c r="E5" i="14"/>
  <c r="C5" i="14"/>
  <c r="Y35" i="15"/>
  <c r="X35" i="15"/>
  <c r="W35" i="15"/>
  <c r="V35" i="15"/>
  <c r="U35" i="15"/>
  <c r="T35" i="15"/>
  <c r="S35" i="15"/>
  <c r="R35" i="15"/>
  <c r="Q35" i="15"/>
  <c r="P35" i="15"/>
  <c r="O35" i="15"/>
  <c r="N35" i="15"/>
  <c r="M35" i="15"/>
  <c r="L35" i="15"/>
  <c r="K35" i="15"/>
  <c r="J35" i="15"/>
  <c r="I35" i="15"/>
  <c r="H35" i="15"/>
  <c r="G35" i="15"/>
  <c r="F35" i="15"/>
  <c r="E35" i="15"/>
  <c r="D35" i="15"/>
  <c r="C35" i="15"/>
  <c r="B35" i="15"/>
  <c r="AA34" i="15"/>
  <c r="Z34" i="15"/>
  <c r="AA33" i="15"/>
  <c r="Z33" i="15"/>
  <c r="AA32" i="15"/>
  <c r="Z32" i="15"/>
  <c r="AA26" i="15"/>
  <c r="Z26" i="15"/>
  <c r="AA25" i="15"/>
  <c r="Z25" i="15"/>
  <c r="Y22" i="15"/>
  <c r="X22" i="15"/>
  <c r="W22" i="15"/>
  <c r="V22" i="15"/>
  <c r="U22" i="15"/>
  <c r="T22" i="15"/>
  <c r="S22" i="15"/>
  <c r="R22" i="15"/>
  <c r="Q22" i="15"/>
  <c r="P22" i="15"/>
  <c r="O22" i="15"/>
  <c r="N22" i="15"/>
  <c r="M22" i="15"/>
  <c r="L22" i="15"/>
  <c r="K22" i="15"/>
  <c r="J22" i="15"/>
  <c r="I22" i="15"/>
  <c r="H22" i="15"/>
  <c r="G22" i="15"/>
  <c r="F22" i="15"/>
  <c r="E22" i="15"/>
  <c r="D22" i="15"/>
  <c r="C22" i="15"/>
  <c r="B22" i="15"/>
  <c r="AA21" i="15"/>
  <c r="Z21" i="15"/>
  <c r="AA20" i="15"/>
  <c r="Z20" i="15"/>
  <c r="AA19" i="15"/>
  <c r="Z19" i="15"/>
  <c r="AA18" i="15"/>
  <c r="Z18" i="15"/>
  <c r="AA17" i="15"/>
  <c r="Z17" i="15"/>
  <c r="Y14" i="15"/>
  <c r="X14" i="15"/>
  <c r="W14" i="15"/>
  <c r="V14" i="15"/>
  <c r="U14" i="15"/>
  <c r="T14" i="15"/>
  <c r="S14" i="15"/>
  <c r="R14" i="15"/>
  <c r="Q14" i="15"/>
  <c r="P14" i="15"/>
  <c r="O14" i="15"/>
  <c r="N14" i="15"/>
  <c r="M14" i="15"/>
  <c r="L14" i="15"/>
  <c r="K14" i="15"/>
  <c r="J14" i="15"/>
  <c r="I14" i="15"/>
  <c r="H14" i="15"/>
  <c r="G14" i="15"/>
  <c r="F14" i="15"/>
  <c r="E14" i="15"/>
  <c r="D14" i="15"/>
  <c r="C14" i="15"/>
  <c r="B14" i="15"/>
  <c r="AA13" i="15"/>
  <c r="Z13" i="15"/>
  <c r="AA12" i="15"/>
  <c r="Z12" i="15"/>
  <c r="AA11" i="15"/>
  <c r="Z11" i="15"/>
  <c r="AA7" i="15"/>
  <c r="Y5" i="15"/>
  <c r="W5" i="15"/>
  <c r="U5" i="15"/>
  <c r="S5" i="15"/>
  <c r="Q5" i="15"/>
  <c r="O5" i="15"/>
  <c r="M5" i="15"/>
  <c r="K5" i="15"/>
  <c r="I5" i="15"/>
  <c r="G5" i="15"/>
  <c r="E5" i="15"/>
  <c r="C5" i="15"/>
  <c r="Y35" i="16"/>
  <c r="X35" i="16"/>
  <c r="W35" i="16"/>
  <c r="V35" i="16"/>
  <c r="U35" i="16"/>
  <c r="T35" i="16"/>
  <c r="S35" i="16"/>
  <c r="R35" i="16"/>
  <c r="Q35" i="16"/>
  <c r="P35" i="16"/>
  <c r="O35" i="16"/>
  <c r="N35" i="16"/>
  <c r="M35" i="16"/>
  <c r="L35" i="16"/>
  <c r="K35" i="16"/>
  <c r="J35" i="16"/>
  <c r="I35" i="16"/>
  <c r="H35" i="16"/>
  <c r="G35" i="16"/>
  <c r="F35" i="16"/>
  <c r="E35" i="16"/>
  <c r="D35" i="16"/>
  <c r="C35" i="16"/>
  <c r="B35" i="16"/>
  <c r="AA34" i="16"/>
  <c r="Z34" i="16"/>
  <c r="AA33" i="16"/>
  <c r="Z33" i="16"/>
  <c r="AA32" i="16"/>
  <c r="Z32" i="16"/>
  <c r="AA26" i="16"/>
  <c r="Z26" i="16"/>
  <c r="AA25" i="16"/>
  <c r="Z25" i="16"/>
  <c r="Y22" i="16"/>
  <c r="X22" i="16"/>
  <c r="W22" i="16"/>
  <c r="V22" i="16"/>
  <c r="U22" i="16"/>
  <c r="T22" i="16"/>
  <c r="S22" i="16"/>
  <c r="R22" i="16"/>
  <c r="Q22" i="16"/>
  <c r="P22" i="16"/>
  <c r="O22" i="16"/>
  <c r="N22" i="16"/>
  <c r="M22" i="16"/>
  <c r="L22" i="16"/>
  <c r="K22" i="16"/>
  <c r="J22" i="16"/>
  <c r="I22" i="16"/>
  <c r="H22" i="16"/>
  <c r="G22" i="16"/>
  <c r="F22" i="16"/>
  <c r="E22" i="16"/>
  <c r="D22" i="16"/>
  <c r="C22" i="16"/>
  <c r="B22" i="16"/>
  <c r="AA21" i="16"/>
  <c r="Z21" i="16"/>
  <c r="AA20" i="16"/>
  <c r="Z20" i="16"/>
  <c r="AA19" i="16"/>
  <c r="Z19" i="16"/>
  <c r="AA18" i="16"/>
  <c r="Z18" i="16"/>
  <c r="AA17" i="16"/>
  <c r="Z17" i="16"/>
  <c r="X14" i="16"/>
  <c r="W14" i="16"/>
  <c r="V14" i="16"/>
  <c r="U14" i="16"/>
  <c r="T14" i="16"/>
  <c r="S14" i="16"/>
  <c r="R14" i="16"/>
  <c r="Q14" i="16"/>
  <c r="P14" i="16"/>
  <c r="O14" i="16"/>
  <c r="N14" i="16"/>
  <c r="M14" i="16"/>
  <c r="L14" i="16"/>
  <c r="K14" i="16"/>
  <c r="J14" i="16"/>
  <c r="I14" i="16"/>
  <c r="H14" i="16"/>
  <c r="G14" i="16"/>
  <c r="F14" i="16"/>
  <c r="E14" i="16"/>
  <c r="D14" i="16"/>
  <c r="C14" i="16"/>
  <c r="B14" i="16"/>
  <c r="AA13" i="16"/>
  <c r="Z13" i="16"/>
  <c r="AA12" i="16"/>
  <c r="Z12" i="16"/>
  <c r="AA11" i="16"/>
  <c r="Z11" i="16"/>
  <c r="AA7" i="16"/>
  <c r="Y5" i="16"/>
  <c r="W5" i="16"/>
  <c r="U5" i="16"/>
  <c r="S5" i="16"/>
  <c r="Q5" i="16"/>
  <c r="O5" i="16"/>
  <c r="M5" i="16"/>
  <c r="K5" i="16"/>
  <c r="I5" i="16"/>
  <c r="G5" i="16"/>
  <c r="E5" i="16"/>
  <c r="C5" i="16"/>
  <c r="E34" i="21"/>
  <c r="D34" i="21"/>
  <c r="C34" i="21"/>
  <c r="B34" i="21"/>
  <c r="Z34" i="21" s="1"/>
  <c r="E33" i="21"/>
  <c r="D33" i="21"/>
  <c r="B33" i="21"/>
  <c r="E32" i="21"/>
  <c r="D32" i="21"/>
  <c r="B32" i="21"/>
  <c r="AA21" i="21"/>
  <c r="Z21" i="21"/>
  <c r="AA20" i="21"/>
  <c r="Z20" i="21"/>
  <c r="E18" i="21"/>
  <c r="D18" i="21"/>
  <c r="C18" i="21"/>
  <c r="E17" i="21"/>
  <c r="D17" i="21"/>
  <c r="C17" i="21"/>
  <c r="Z12" i="21"/>
  <c r="AA11" i="21"/>
  <c r="Z11" i="21"/>
  <c r="AA10" i="21"/>
  <c r="AA35" i="20"/>
  <c r="Z35" i="20"/>
  <c r="Y35" i="20"/>
  <c r="X35" i="20"/>
  <c r="W35" i="20"/>
  <c r="V35" i="20"/>
  <c r="U35" i="20"/>
  <c r="T35" i="20"/>
  <c r="S35" i="20"/>
  <c r="R35" i="20"/>
  <c r="Q35" i="20"/>
  <c r="P35" i="20"/>
  <c r="O35" i="20"/>
  <c r="N35" i="20"/>
  <c r="M35" i="20"/>
  <c r="L35" i="20"/>
  <c r="K35" i="20"/>
  <c r="J35" i="20"/>
  <c r="I35" i="20"/>
  <c r="H35" i="20"/>
  <c r="G35" i="20"/>
  <c r="F35" i="20"/>
  <c r="E35" i="20"/>
  <c r="D35" i="20"/>
  <c r="C35" i="20"/>
  <c r="B35" i="20"/>
  <c r="Y22" i="20"/>
  <c r="X22" i="20"/>
  <c r="W22" i="20"/>
  <c r="V22" i="20"/>
  <c r="U22" i="20"/>
  <c r="T22" i="20"/>
  <c r="S22" i="20"/>
  <c r="R22" i="20"/>
  <c r="Q22" i="20"/>
  <c r="P22" i="20"/>
  <c r="O22" i="20"/>
  <c r="N22" i="20"/>
  <c r="M22" i="20"/>
  <c r="L22" i="20"/>
  <c r="K22" i="20"/>
  <c r="J22" i="20"/>
  <c r="I22" i="20"/>
  <c r="H22" i="20"/>
  <c r="G22" i="20"/>
  <c r="F22" i="20"/>
  <c r="E22" i="20"/>
  <c r="D22" i="20"/>
  <c r="C22" i="20"/>
  <c r="B22" i="20"/>
  <c r="AA19" i="20"/>
  <c r="AA22" i="20" s="1"/>
  <c r="Z19" i="20"/>
  <c r="Z22" i="20" s="1"/>
  <c r="Y14" i="20"/>
  <c r="X14" i="20"/>
  <c r="W14" i="20"/>
  <c r="V14" i="20"/>
  <c r="U14" i="20"/>
  <c r="T14" i="20"/>
  <c r="S14" i="20"/>
  <c r="R14" i="20"/>
  <c r="Q14" i="20"/>
  <c r="P14" i="20"/>
  <c r="O14" i="20"/>
  <c r="N14" i="20"/>
  <c r="M14" i="20"/>
  <c r="L14" i="20"/>
  <c r="K14" i="20"/>
  <c r="J14" i="20"/>
  <c r="I14" i="20"/>
  <c r="H14" i="20"/>
  <c r="G14" i="20"/>
  <c r="F14" i="20"/>
  <c r="E14" i="20"/>
  <c r="D14" i="20"/>
  <c r="C14" i="20"/>
  <c r="B14" i="20"/>
  <c r="Z13" i="20"/>
  <c r="AA12" i="20"/>
  <c r="Z12" i="20"/>
  <c r="AA11" i="20"/>
  <c r="Z11" i="20"/>
  <c r="AA10" i="20"/>
  <c r="Z10" i="20"/>
  <c r="AA7" i="20"/>
  <c r="AA4" i="20"/>
  <c r="Z3" i="20"/>
  <c r="AA17" i="21" l="1"/>
  <c r="AA34" i="21"/>
  <c r="Z33" i="21"/>
  <c r="AA18" i="21"/>
  <c r="Z32" i="21"/>
  <c r="Z35" i="21" s="1"/>
  <c r="AA12" i="21"/>
  <c r="AA14" i="21" s="1"/>
  <c r="AA4" i="21"/>
  <c r="Z3" i="21"/>
  <c r="I29" i="3"/>
  <c r="I39" i="3" s="1"/>
  <c r="I14" i="21"/>
  <c r="H14" i="21"/>
  <c r="I22" i="21"/>
  <c r="E29" i="3"/>
  <c r="E39" i="3" s="1"/>
  <c r="G29" i="3"/>
  <c r="G39" i="3" s="1"/>
  <c r="C29" i="3"/>
  <c r="C39" i="3" s="1"/>
  <c r="C5" i="1"/>
  <c r="E29" i="20"/>
  <c r="E39" i="20" s="1"/>
  <c r="I29" i="20"/>
  <c r="I39" i="20" s="1"/>
  <c r="M29" i="20"/>
  <c r="M39" i="20" s="1"/>
  <c r="Q29" i="20"/>
  <c r="Q39" i="20" s="1"/>
  <c r="U29" i="20"/>
  <c r="U39" i="20" s="1"/>
  <c r="D29" i="20"/>
  <c r="H29" i="20"/>
  <c r="L29" i="20"/>
  <c r="P29" i="20"/>
  <c r="T29" i="20"/>
  <c r="F29" i="20"/>
  <c r="J29" i="20"/>
  <c r="N29" i="20"/>
  <c r="R29" i="20"/>
  <c r="G29" i="20"/>
  <c r="G39" i="20" s="1"/>
  <c r="K29" i="20"/>
  <c r="K39" i="20" s="1"/>
  <c r="O29" i="20"/>
  <c r="O39" i="20" s="1"/>
  <c r="S29" i="20"/>
  <c r="S39" i="20" s="1"/>
  <c r="Y29" i="20"/>
  <c r="Y39" i="20" s="1"/>
  <c r="X29" i="20"/>
  <c r="W29" i="20"/>
  <c r="W39" i="20" s="1"/>
  <c r="V29" i="20"/>
  <c r="AA4" i="1"/>
  <c r="AA3" i="1"/>
  <c r="C29" i="20"/>
  <c r="C39" i="20" s="1"/>
  <c r="E29" i="16"/>
  <c r="E39" i="16" s="1"/>
  <c r="I29" i="16"/>
  <c r="I39" i="16" s="1"/>
  <c r="M29" i="16"/>
  <c r="M39" i="16" s="1"/>
  <c r="Q29" i="16"/>
  <c r="Q39" i="16" s="1"/>
  <c r="Z27" i="15"/>
  <c r="Z27" i="13"/>
  <c r="Z27" i="9"/>
  <c r="Z27" i="7"/>
  <c r="Z27" i="5"/>
  <c r="Z27" i="2"/>
  <c r="U29" i="16"/>
  <c r="U39" i="16" s="1"/>
  <c r="Y29" i="16"/>
  <c r="Y39" i="16" s="1"/>
  <c r="AA27" i="16"/>
  <c r="C29" i="15"/>
  <c r="C39" i="15" s="1"/>
  <c r="G29" i="15"/>
  <c r="G39" i="15" s="1"/>
  <c r="K29" i="15"/>
  <c r="K39" i="15" s="1"/>
  <c r="O29" i="15"/>
  <c r="O39" i="15" s="1"/>
  <c r="S29" i="15"/>
  <c r="S39" i="15" s="1"/>
  <c r="W29" i="15"/>
  <c r="W39" i="15" s="1"/>
  <c r="E29" i="14"/>
  <c r="E39" i="14" s="1"/>
  <c r="I29" i="14"/>
  <c r="I39" i="14" s="1"/>
  <c r="M29" i="14"/>
  <c r="M39" i="14" s="1"/>
  <c r="Q29" i="14"/>
  <c r="Q39" i="14" s="1"/>
  <c r="U29" i="14"/>
  <c r="U39" i="14" s="1"/>
  <c r="Y29" i="14"/>
  <c r="Y39" i="14" s="1"/>
  <c r="AA27" i="14"/>
  <c r="C29" i="13"/>
  <c r="C39" i="13" s="1"/>
  <c r="G29" i="13"/>
  <c r="G39" i="13" s="1"/>
  <c r="K29" i="13"/>
  <c r="K39" i="13" s="1"/>
  <c r="O29" i="13"/>
  <c r="O39" i="13" s="1"/>
  <c r="S29" i="13"/>
  <c r="S39" i="13" s="1"/>
  <c r="W29" i="13"/>
  <c r="W39" i="13" s="1"/>
  <c r="E29" i="12"/>
  <c r="E39" i="12" s="1"/>
  <c r="I29" i="12"/>
  <c r="I39" i="12" s="1"/>
  <c r="M29" i="12"/>
  <c r="M39" i="12" s="1"/>
  <c r="Q29" i="12"/>
  <c r="Q39" i="12" s="1"/>
  <c r="U29" i="12"/>
  <c r="U39" i="12" s="1"/>
  <c r="Y29" i="12"/>
  <c r="Y39" i="12" s="1"/>
  <c r="AA27" i="12"/>
  <c r="E29" i="10"/>
  <c r="E39" i="10" s="1"/>
  <c r="I29" i="10"/>
  <c r="I39" i="10" s="1"/>
  <c r="M29" i="10"/>
  <c r="M39" i="10" s="1"/>
  <c r="Q29" i="10"/>
  <c r="Q39" i="10" s="1"/>
  <c r="U29" i="10"/>
  <c r="U39" i="10" s="1"/>
  <c r="Y29" i="10"/>
  <c r="Y39" i="10" s="1"/>
  <c r="AA27" i="10"/>
  <c r="C29" i="9"/>
  <c r="C39" i="9" s="1"/>
  <c r="G29" i="9"/>
  <c r="G39" i="9" s="1"/>
  <c r="K29" i="9"/>
  <c r="K39" i="9" s="1"/>
  <c r="O29" i="9"/>
  <c r="O39" i="9" s="1"/>
  <c r="S29" i="9"/>
  <c r="S39" i="9" s="1"/>
  <c r="W29" i="9"/>
  <c r="W39" i="9" s="1"/>
  <c r="E29" i="8"/>
  <c r="E39" i="8" s="1"/>
  <c r="I29" i="8"/>
  <c r="I39" i="8" s="1"/>
  <c r="M29" i="8"/>
  <c r="M39" i="8" s="1"/>
  <c r="Q29" i="8"/>
  <c r="Q39" i="8" s="1"/>
  <c r="U29" i="8"/>
  <c r="U39" i="8" s="1"/>
  <c r="Y29" i="8"/>
  <c r="Y39" i="8" s="1"/>
  <c r="AA27" i="8"/>
  <c r="C29" i="7"/>
  <c r="C39" i="7" s="1"/>
  <c r="G29" i="7"/>
  <c r="G39" i="7" s="1"/>
  <c r="K29" i="7"/>
  <c r="K39" i="7" s="1"/>
  <c r="O29" i="7"/>
  <c r="O39" i="7" s="1"/>
  <c r="S29" i="7"/>
  <c r="S39" i="7" s="1"/>
  <c r="W29" i="7"/>
  <c r="W39" i="7" s="1"/>
  <c r="E29" i="6"/>
  <c r="E39" i="6" s="1"/>
  <c r="I29" i="6"/>
  <c r="I39" i="6" s="1"/>
  <c r="M29" i="6"/>
  <c r="M39" i="6" s="1"/>
  <c r="Q29" i="6"/>
  <c r="Q39" i="6" s="1"/>
  <c r="Y29" i="6"/>
  <c r="Y39" i="6" s="1"/>
  <c r="C29" i="5"/>
  <c r="C39" i="5" s="1"/>
  <c r="G29" i="5"/>
  <c r="G39" i="5" s="1"/>
  <c r="K29" i="5"/>
  <c r="K39" i="5" s="1"/>
  <c r="O29" i="5"/>
  <c r="O39" i="5" s="1"/>
  <c r="S29" i="5"/>
  <c r="S39" i="5" s="1"/>
  <c r="W29" i="5"/>
  <c r="W39" i="5" s="1"/>
  <c r="E29" i="4"/>
  <c r="E39" i="4" s="1"/>
  <c r="I29" i="4"/>
  <c r="I39" i="4" s="1"/>
  <c r="M29" i="4"/>
  <c r="M39" i="4" s="1"/>
  <c r="Q29" i="4"/>
  <c r="Q39" i="4" s="1"/>
  <c r="U29" i="4"/>
  <c r="U39" i="4" s="1"/>
  <c r="Y29" i="4"/>
  <c r="Y39" i="4" s="1"/>
  <c r="AA27" i="4"/>
  <c r="C29" i="2"/>
  <c r="C39" i="2" s="1"/>
  <c r="G29" i="2"/>
  <c r="G39" i="2" s="1"/>
  <c r="K29" i="2"/>
  <c r="K39" i="2" s="1"/>
  <c r="O29" i="2"/>
  <c r="O39" i="2" s="1"/>
  <c r="S29" i="2"/>
  <c r="S39" i="2" s="1"/>
  <c r="W29" i="2"/>
  <c r="W39" i="2" s="1"/>
  <c r="C29" i="16"/>
  <c r="C39" i="16" s="1"/>
  <c r="G29" i="16"/>
  <c r="G39" i="16" s="1"/>
  <c r="K29" i="16"/>
  <c r="K39" i="16" s="1"/>
  <c r="O29" i="16"/>
  <c r="O39" i="16" s="1"/>
  <c r="S29" i="16"/>
  <c r="S39" i="16" s="1"/>
  <c r="W29" i="16"/>
  <c r="W39" i="16" s="1"/>
  <c r="E29" i="15"/>
  <c r="E39" i="15" s="1"/>
  <c r="I29" i="15"/>
  <c r="I39" i="15" s="1"/>
  <c r="M29" i="15"/>
  <c r="M39" i="15" s="1"/>
  <c r="Q29" i="15"/>
  <c r="Q39" i="15" s="1"/>
  <c r="U29" i="15"/>
  <c r="U39" i="15" s="1"/>
  <c r="Y29" i="15"/>
  <c r="Y39" i="15" s="1"/>
  <c r="AA27" i="15"/>
  <c r="C29" i="14"/>
  <c r="C39" i="14" s="1"/>
  <c r="G29" i="14"/>
  <c r="G39" i="14" s="1"/>
  <c r="K29" i="14"/>
  <c r="K39" i="14" s="1"/>
  <c r="O29" i="14"/>
  <c r="O39" i="14" s="1"/>
  <c r="S29" i="14"/>
  <c r="S39" i="14" s="1"/>
  <c r="W29" i="14"/>
  <c r="W39" i="14" s="1"/>
  <c r="E29" i="13"/>
  <c r="E39" i="13" s="1"/>
  <c r="I29" i="13"/>
  <c r="I39" i="13" s="1"/>
  <c r="M29" i="13"/>
  <c r="M39" i="13" s="1"/>
  <c r="Q29" i="13"/>
  <c r="Q39" i="13" s="1"/>
  <c r="U29" i="13"/>
  <c r="U39" i="13" s="1"/>
  <c r="Y29" i="13"/>
  <c r="Y39" i="13" s="1"/>
  <c r="AA27" i="13"/>
  <c r="C29" i="12"/>
  <c r="C39" i="12" s="1"/>
  <c r="G29" i="12"/>
  <c r="G39" i="12" s="1"/>
  <c r="K29" i="12"/>
  <c r="K39" i="12" s="1"/>
  <c r="O29" i="12"/>
  <c r="O39" i="12" s="1"/>
  <c r="S29" i="12"/>
  <c r="S39" i="12" s="1"/>
  <c r="W29" i="12"/>
  <c r="W39" i="12" s="1"/>
  <c r="C29" i="10"/>
  <c r="C39" i="10" s="1"/>
  <c r="G29" i="10"/>
  <c r="G39" i="10" s="1"/>
  <c r="K29" i="10"/>
  <c r="K39" i="10" s="1"/>
  <c r="O29" i="10"/>
  <c r="O39" i="10" s="1"/>
  <c r="S29" i="10"/>
  <c r="S39" i="10" s="1"/>
  <c r="W29" i="10"/>
  <c r="W39" i="10" s="1"/>
  <c r="E29" i="9"/>
  <c r="E39" i="9" s="1"/>
  <c r="I29" i="9"/>
  <c r="I39" i="9" s="1"/>
  <c r="M29" i="9"/>
  <c r="M39" i="9" s="1"/>
  <c r="Q29" i="9"/>
  <c r="Q39" i="9" s="1"/>
  <c r="U29" i="9"/>
  <c r="U39" i="9" s="1"/>
  <c r="Y29" i="9"/>
  <c r="Y39" i="9" s="1"/>
  <c r="AA27" i="9"/>
  <c r="C29" i="8"/>
  <c r="C39" i="8" s="1"/>
  <c r="G29" i="8"/>
  <c r="G39" i="8" s="1"/>
  <c r="K29" i="8"/>
  <c r="K39" i="8" s="1"/>
  <c r="O29" i="8"/>
  <c r="O39" i="8" s="1"/>
  <c r="S29" i="8"/>
  <c r="S39" i="8" s="1"/>
  <c r="W29" i="8"/>
  <c r="W39" i="8" s="1"/>
  <c r="E29" i="7"/>
  <c r="E39" i="7" s="1"/>
  <c r="I29" i="7"/>
  <c r="I39" i="7" s="1"/>
  <c r="M29" i="7"/>
  <c r="M39" i="7" s="1"/>
  <c r="Q29" i="7"/>
  <c r="Q39" i="7" s="1"/>
  <c r="U29" i="7"/>
  <c r="U39" i="7" s="1"/>
  <c r="Y29" i="7"/>
  <c r="Y39" i="7" s="1"/>
  <c r="AA27" i="7"/>
  <c r="C29" i="6"/>
  <c r="C39" i="6" s="1"/>
  <c r="G29" i="6"/>
  <c r="G39" i="6" s="1"/>
  <c r="K29" i="6"/>
  <c r="K39" i="6" s="1"/>
  <c r="O29" i="6"/>
  <c r="O39" i="6" s="1"/>
  <c r="S29" i="6"/>
  <c r="S39" i="6" s="1"/>
  <c r="W29" i="6"/>
  <c r="W39" i="6" s="1"/>
  <c r="E29" i="5"/>
  <c r="E39" i="5" s="1"/>
  <c r="I29" i="5"/>
  <c r="I39" i="5" s="1"/>
  <c r="M29" i="5"/>
  <c r="M39" i="5" s="1"/>
  <c r="Q29" i="5"/>
  <c r="Q39" i="5" s="1"/>
  <c r="U29" i="5"/>
  <c r="U39" i="5" s="1"/>
  <c r="Y29" i="5"/>
  <c r="Y39" i="5" s="1"/>
  <c r="AA27" i="5"/>
  <c r="C29" i="4"/>
  <c r="C39" i="4" s="1"/>
  <c r="G29" i="4"/>
  <c r="G39" i="4" s="1"/>
  <c r="K29" i="4"/>
  <c r="K39" i="4" s="1"/>
  <c r="O29" i="4"/>
  <c r="O39" i="4" s="1"/>
  <c r="S29" i="4"/>
  <c r="S39" i="4" s="1"/>
  <c r="W29" i="4"/>
  <c r="W39" i="4" s="1"/>
  <c r="E29" i="2"/>
  <c r="E39" i="2" s="1"/>
  <c r="I29" i="2"/>
  <c r="I39" i="2" s="1"/>
  <c r="M29" i="2"/>
  <c r="M39" i="2" s="1"/>
  <c r="Q29" i="2"/>
  <c r="Q39" i="2" s="1"/>
  <c r="U29" i="2"/>
  <c r="U39" i="2" s="1"/>
  <c r="Y29" i="2"/>
  <c r="Y39" i="2" s="1"/>
  <c r="AA27" i="2"/>
  <c r="AA27" i="3"/>
  <c r="B29" i="20"/>
  <c r="Z27" i="16"/>
  <c r="Z27" i="14"/>
  <c r="Z27" i="12"/>
  <c r="Z27" i="10"/>
  <c r="Z27" i="8"/>
  <c r="Z27" i="4"/>
  <c r="AA5" i="20"/>
  <c r="U29" i="6"/>
  <c r="U39" i="6" s="1"/>
  <c r="AA27" i="6"/>
  <c r="Z27" i="6"/>
  <c r="E27" i="1"/>
  <c r="I27" i="21"/>
  <c r="M27" i="21"/>
  <c r="K27" i="21"/>
  <c r="D27" i="1"/>
  <c r="H27" i="21"/>
  <c r="L27" i="21"/>
  <c r="AA5" i="6"/>
  <c r="B27" i="21"/>
  <c r="Z22" i="16"/>
  <c r="Z22" i="9"/>
  <c r="AA19" i="1"/>
  <c r="Z17" i="1"/>
  <c r="Z18" i="1"/>
  <c r="AA5" i="12"/>
  <c r="AA22" i="9"/>
  <c r="AA22" i="8"/>
  <c r="AA35" i="8"/>
  <c r="Z35" i="4"/>
  <c r="Z19" i="1"/>
  <c r="Z14" i="12"/>
  <c r="E22" i="21"/>
  <c r="K5" i="21"/>
  <c r="J14" i="21"/>
  <c r="I35" i="21"/>
  <c r="AA22" i="12"/>
  <c r="AA35" i="12"/>
  <c r="M5" i="21"/>
  <c r="B18" i="21"/>
  <c r="Z18" i="21" s="1"/>
  <c r="Z19" i="21"/>
  <c r="AA5" i="14"/>
  <c r="AA5" i="10"/>
  <c r="AA22" i="6"/>
  <c r="AA35" i="6"/>
  <c r="AA35" i="4"/>
  <c r="AA22" i="2"/>
  <c r="Z14" i="6"/>
  <c r="AA25" i="1"/>
  <c r="AA5" i="15"/>
  <c r="K22" i="21"/>
  <c r="AA11" i="1"/>
  <c r="E5" i="21"/>
  <c r="G22" i="21"/>
  <c r="F27" i="21"/>
  <c r="Z32" i="1"/>
  <c r="Z33" i="1"/>
  <c r="AA5" i="3"/>
  <c r="AA14" i="15"/>
  <c r="AA22" i="15"/>
  <c r="AA14" i="14"/>
  <c r="AA22" i="14"/>
  <c r="AA35" i="13"/>
  <c r="AA14" i="7"/>
  <c r="AA35" i="7"/>
  <c r="Z14" i="5"/>
  <c r="Z22" i="5"/>
  <c r="Z22" i="2"/>
  <c r="Z35" i="3"/>
  <c r="AA5" i="16"/>
  <c r="AA14" i="16"/>
  <c r="AA35" i="16"/>
  <c r="Z14" i="15"/>
  <c r="Z14" i="13"/>
  <c r="AA14" i="9"/>
  <c r="Z22" i="8"/>
  <c r="Z14" i="7"/>
  <c r="Z22" i="7"/>
  <c r="AA22" i="5"/>
  <c r="AA35" i="3"/>
  <c r="G14" i="21"/>
  <c r="AA32" i="1"/>
  <c r="C32" i="21"/>
  <c r="AA32" i="21" s="1"/>
  <c r="K35" i="21"/>
  <c r="AA35" i="15"/>
  <c r="C14" i="21"/>
  <c r="Z22" i="15"/>
  <c r="B17" i="21"/>
  <c r="Z17" i="21" s="1"/>
  <c r="M14" i="21"/>
  <c r="F14" i="21"/>
  <c r="K14" i="21"/>
  <c r="J27" i="21"/>
  <c r="AA33" i="1"/>
  <c r="E35" i="21"/>
  <c r="E14" i="21"/>
  <c r="G5" i="21"/>
  <c r="AA21" i="1"/>
  <c r="Z14" i="16"/>
  <c r="Z14" i="14"/>
  <c r="Z22" i="14"/>
  <c r="Z22" i="13"/>
  <c r="Z35" i="13"/>
  <c r="Z22" i="12"/>
  <c r="Z35" i="12"/>
  <c r="Z11" i="1"/>
  <c r="AA18" i="1"/>
  <c r="AA34" i="1"/>
  <c r="AA22" i="16"/>
  <c r="AA22" i="13"/>
  <c r="AA14" i="12"/>
  <c r="AA22" i="7"/>
  <c r="AA22" i="10"/>
  <c r="AA35" i="9"/>
  <c r="AA5" i="8"/>
  <c r="AA14" i="8"/>
  <c r="AA5" i="7"/>
  <c r="Z22" i="6"/>
  <c r="AA14" i="5"/>
  <c r="Z35" i="5"/>
  <c r="AA5" i="4"/>
  <c r="AA14" i="4"/>
  <c r="AA22" i="4"/>
  <c r="Z14" i="2"/>
  <c r="AA35" i="2"/>
  <c r="AA14" i="3"/>
  <c r="AA22" i="3"/>
  <c r="Z22" i="10"/>
  <c r="Z14" i="9"/>
  <c r="Z35" i="9"/>
  <c r="Z14" i="8"/>
  <c r="AA14" i="6"/>
  <c r="AA5" i="5"/>
  <c r="AA35" i="5"/>
  <c r="Z14" i="4"/>
  <c r="Z22" i="4"/>
  <c r="AA14" i="2"/>
  <c r="Z35" i="2"/>
  <c r="Z14" i="3"/>
  <c r="Z22" i="3"/>
  <c r="B35" i="21"/>
  <c r="F35" i="21"/>
  <c r="J35" i="21"/>
  <c r="F22" i="21"/>
  <c r="J22" i="21"/>
  <c r="M22" i="21"/>
  <c r="D22" i="21"/>
  <c r="H22" i="21"/>
  <c r="L22" i="21"/>
  <c r="Z14" i="20"/>
  <c r="Z29" i="20" s="1"/>
  <c r="E14" i="1"/>
  <c r="AA14" i="20"/>
  <c r="AA29" i="20" s="1"/>
  <c r="AA39" i="20" s="1"/>
  <c r="Z12" i="1"/>
  <c r="Z20" i="1"/>
  <c r="Z26" i="1"/>
  <c r="D14" i="21"/>
  <c r="L14" i="21"/>
  <c r="M35" i="21"/>
  <c r="Z3" i="1"/>
  <c r="AA7" i="1"/>
  <c r="AA12" i="1"/>
  <c r="E22" i="1"/>
  <c r="AA20" i="1"/>
  <c r="AA26" i="1"/>
  <c r="D35" i="1"/>
  <c r="Z35" i="16"/>
  <c r="I5" i="21"/>
  <c r="AA19" i="21"/>
  <c r="C27" i="21"/>
  <c r="G27" i="21"/>
  <c r="D35" i="21"/>
  <c r="H35" i="21"/>
  <c r="L35" i="21"/>
  <c r="C33" i="21"/>
  <c r="AA33" i="21" s="1"/>
  <c r="Z10" i="1"/>
  <c r="AA17" i="1"/>
  <c r="E35" i="1"/>
  <c r="Z35" i="14"/>
  <c r="AA14" i="13"/>
  <c r="AA10" i="1"/>
  <c r="D22" i="1"/>
  <c r="Z21" i="1"/>
  <c r="Z34" i="1"/>
  <c r="Z35" i="15"/>
  <c r="AA35" i="14"/>
  <c r="AA5" i="13"/>
  <c r="Z14" i="10"/>
  <c r="Z35" i="10"/>
  <c r="Z25" i="1"/>
  <c r="AA14" i="10"/>
  <c r="AA35" i="10"/>
  <c r="AA5" i="9"/>
  <c r="Z35" i="8"/>
  <c r="Z35" i="7"/>
  <c r="Z35" i="6"/>
  <c r="Z27" i="3"/>
  <c r="AA5" i="2"/>
  <c r="AA22" i="21" l="1"/>
  <c r="AA29" i="21" s="1"/>
  <c r="AA35" i="21"/>
  <c r="Z22" i="21"/>
  <c r="B14" i="21"/>
  <c r="Z10" i="21"/>
  <c r="Z14" i="21" s="1"/>
  <c r="AA7" i="21"/>
  <c r="AA3" i="21"/>
  <c r="M29" i="21"/>
  <c r="M39" i="21" s="1"/>
  <c r="K29" i="21"/>
  <c r="K39" i="21" s="1"/>
  <c r="I29" i="21"/>
  <c r="I39" i="21" s="1"/>
  <c r="G29" i="21"/>
  <c r="G39" i="21" s="1"/>
  <c r="C5" i="21"/>
  <c r="AA5" i="21" s="1"/>
  <c r="AA29" i="10"/>
  <c r="AA39" i="10" s="1"/>
  <c r="AA5" i="1"/>
  <c r="Z27" i="1"/>
  <c r="AA29" i="5"/>
  <c r="AA39" i="5" s="1"/>
  <c r="AA29" i="14"/>
  <c r="AA39" i="14" s="1"/>
  <c r="AA29" i="2"/>
  <c r="AA39" i="2" s="1"/>
  <c r="AA29" i="3"/>
  <c r="AA39" i="3" s="1"/>
  <c r="AA29" i="4"/>
  <c r="AA39" i="4" s="1"/>
  <c r="AA29" i="12"/>
  <c r="AA39" i="12" s="1"/>
  <c r="AA29" i="7"/>
  <c r="AA39" i="7" s="1"/>
  <c r="G39" i="1"/>
  <c r="D27" i="21"/>
  <c r="E27" i="21"/>
  <c r="E29" i="21" s="1"/>
  <c r="C39" i="1"/>
  <c r="AA29" i="15"/>
  <c r="AA39" i="15" s="1"/>
  <c r="E29" i="1"/>
  <c r="E39" i="1" s="1"/>
  <c r="S39" i="1"/>
  <c r="AA29" i="8"/>
  <c r="AA39" i="8" s="1"/>
  <c r="AA29" i="13"/>
  <c r="AA39" i="13" s="1"/>
  <c r="W39" i="1"/>
  <c r="AA29" i="9"/>
  <c r="AA39" i="9" s="1"/>
  <c r="AA29" i="16"/>
  <c r="AA39" i="16" s="1"/>
  <c r="U39" i="1"/>
  <c r="AA29" i="6"/>
  <c r="AA39" i="6" s="1"/>
  <c r="I39" i="1"/>
  <c r="O39" i="1"/>
  <c r="Y39" i="1"/>
  <c r="Q39" i="1"/>
  <c r="AA27" i="1"/>
  <c r="B22" i="21"/>
  <c r="AA35" i="1"/>
  <c r="Z14" i="1"/>
  <c r="Z35" i="1"/>
  <c r="Z22" i="1"/>
  <c r="C35" i="21"/>
  <c r="C22" i="21"/>
  <c r="C29" i="21" s="1"/>
  <c r="AA14" i="1"/>
  <c r="AA22" i="1"/>
  <c r="AA39" i="21" l="1"/>
  <c r="E39" i="21"/>
  <c r="C39" i="21"/>
  <c r="AA29" i="1"/>
  <c r="AA39" i="1" s="1"/>
</calcChain>
</file>

<file path=xl/sharedStrings.xml><?xml version="1.0" encoding="utf-8"?>
<sst xmlns="http://schemas.openxmlformats.org/spreadsheetml/2006/main" count="1345" uniqueCount="100">
  <si>
    <t>July</t>
  </si>
  <si>
    <t>August</t>
  </si>
  <si>
    <t>September</t>
  </si>
  <si>
    <t>October</t>
  </si>
  <si>
    <t>November</t>
  </si>
  <si>
    <t>December</t>
  </si>
  <si>
    <t>January</t>
  </si>
  <si>
    <t>February</t>
  </si>
  <si>
    <t>March</t>
  </si>
  <si>
    <t>April</t>
  </si>
  <si>
    <t>May</t>
  </si>
  <si>
    <t>June</t>
  </si>
  <si>
    <t>YTD Total</t>
  </si>
  <si>
    <t>#</t>
  </si>
  <si>
    <t>$</t>
  </si>
  <si>
    <t>Total Fees Paid</t>
  </si>
  <si>
    <t xml:space="preserve">December </t>
  </si>
  <si>
    <t>YTD</t>
  </si>
  <si>
    <t>Total Calculated Savings Reported by CTM</t>
  </si>
  <si>
    <t>Total Air Contract Savings</t>
  </si>
  <si>
    <t>Total Managed Travel Savings</t>
  </si>
  <si>
    <t xml:space="preserve">    E-Certificate or Voucher Used</t>
  </si>
  <si>
    <t xml:space="preserve">    Name Change for Ticket on File</t>
  </si>
  <si>
    <t>Air Contracts</t>
  </si>
  <si>
    <t>Managed Travel Contract</t>
  </si>
  <si>
    <t xml:space="preserve">    Alaska Airlines Contract</t>
  </si>
  <si>
    <t>Other Vendor Contracts</t>
  </si>
  <si>
    <t>Lost Savings Opportunity</t>
  </si>
  <si>
    <t>Air Contract Savings</t>
  </si>
  <si>
    <t>Managed Travel Contract Savings</t>
  </si>
  <si>
    <t>Rural Carrier Agreement</t>
  </si>
  <si>
    <t>Name Change for Ticket on File</t>
  </si>
  <si>
    <t>Hotel Contract</t>
  </si>
  <si>
    <t>Car Rental Contract</t>
  </si>
  <si>
    <t>First Class/Business Class or Upgrade Fare</t>
  </si>
  <si>
    <t>Statewide Expenditures</t>
  </si>
  <si>
    <t>Medicaid Expenditures</t>
  </si>
  <si>
    <t xml:space="preserve"> Corporate Travel Management Fees</t>
  </si>
  <si>
    <t xml:space="preserve">    State Fee</t>
  </si>
  <si>
    <t>Other Vendor Contract Savings</t>
  </si>
  <si>
    <t xml:space="preserve">    Expired Tickets</t>
  </si>
  <si>
    <t xml:space="preserve">    First Class/Upgrade</t>
  </si>
  <si>
    <t>Group Fare</t>
  </si>
  <si>
    <t xml:space="preserve">    Group Fare</t>
  </si>
  <si>
    <t>E-Certificate or Voucher</t>
  </si>
  <si>
    <t xml:space="preserve">    Unused Ticket on File</t>
  </si>
  <si>
    <t>Unused a Ticket on File</t>
  </si>
  <si>
    <t xml:space="preserve">    Waiver Favors</t>
  </si>
  <si>
    <t>Waivers Favors</t>
  </si>
  <si>
    <t>Expired Tickets</t>
  </si>
  <si>
    <t xml:space="preserve">Air Contract </t>
  </si>
  <si>
    <t>Total Lost Savings Opportunity</t>
  </si>
  <si>
    <t>Penalty Fare Declined</t>
  </si>
  <si>
    <t xml:space="preserve">    Penalty Fare Declined</t>
  </si>
  <si>
    <t>E-Travel Office Operational Costs</t>
  </si>
  <si>
    <t>Net Calculated Benefit or (Cost) for using E-Travel Contracts</t>
  </si>
  <si>
    <t>Department Expenditures</t>
  </si>
  <si>
    <t>Executive Branch Expenditures</t>
  </si>
  <si>
    <t xml:space="preserve">    Air Spend</t>
  </si>
  <si>
    <t xml:space="preserve">Total Other Vendor Savings </t>
  </si>
  <si>
    <t xml:space="preserve">    RAVN Contract </t>
  </si>
  <si>
    <t xml:space="preserve">    Rural Carriers </t>
  </si>
  <si>
    <t xml:space="preserve">    RAVN Contract</t>
  </si>
  <si>
    <t xml:space="preserve">    Rural Carriers</t>
  </si>
  <si>
    <t xml:space="preserve">Lost Savings Opportunity </t>
  </si>
  <si>
    <t xml:space="preserve">    Other Air Contracts (DL, UA, AA)</t>
  </si>
  <si>
    <t xml:space="preserve">    Rental Car (NASPO ValuePoint)</t>
  </si>
  <si>
    <t xml:space="preserve">    Hotel (Preferred, NASPO ValuePoint, CTM Consortiums)</t>
  </si>
  <si>
    <t>Group fares are compared to the same fare class on the same flights without the discount at the time of purchase.</t>
  </si>
  <si>
    <t>E-Certificate savings is the difference of the voucher compared to the ticket price without the voucher.  Vouchers are accrued when exchanging a higher price ticket for a lower price ticket, the residual value is saved for future use.  Vouchers are also issued by carriers for irregular operations.  Vouchers can be managed by CTM in the used ticket database and are typically transferable.</t>
  </si>
  <si>
    <t>Unused ticket savings is the difference between the unused value of the old ticket compared to the new ticket price.  The value was saved on file and exchanged for the same traveler.</t>
  </si>
  <si>
    <t>Name change savings is the difference between the unused value of an old ticket compared to a new ticket.  The value was saved on file and exchanged for a different traveler.</t>
  </si>
  <si>
    <t>Waivers are reported when CTM has negotiated a waiver with the carrier to either waive penalty fees (air or hotel) or refund a non-refundable value.</t>
  </si>
  <si>
    <t>Hotel contract rate is compared to same room type at the rack rate (advertised rate) calculated at the time the reservation is made.  Hotel contract vendors include those listed as Preferred, NASPO Value Point, or ABC.  Changes made outside of E-Travel will not be reflected in the data.  Hotel savings is booked data, not consumed data.  Lost Savings Opportunities are not captured for hotel reservations.</t>
  </si>
  <si>
    <t>Car contract rate is compared to the same car type without the discount applied at the time the reservation is made.  Car contract vendors include Budget for in-state and NASPO Value Point for nationwide.  Changes made outside of E-Travel is not reflected in the data.  Car savings is booked data not consumed data.  Lost Savings Opportunities are not captured for car rentals.</t>
  </si>
  <si>
    <t xml:space="preserve">All expired tickets of any value are reported including partials and non-transferable tickets.  </t>
  </si>
  <si>
    <t>The purchased itinerary was offered at a lower fare but declined for first or business class seats or an upgradeable fare class. (AAM 60.050 /Alaska Statute 39.20.140(b))</t>
  </si>
  <si>
    <t xml:space="preserve">The operational costs are divided by 12 months and split between Executive Branch and Medicaid Branch. </t>
  </si>
  <si>
    <t>The purchased itinerary was offered at a lower fare but declined due to carrier penalty or restrictions. (AAM 60.050 /Alaska Statute 39.20.140(b))</t>
  </si>
  <si>
    <t>An Alaska contract fare is compared to the same fare class on the same flight without the discount at the time of purchase.
Other Air contract fare is compared to the same fare class on the same flight without the discount at the time of purchase.  The discount savings under other carrier are through CTM negotiated airline agreements.  Example: Delta Air, United Air, and American Air
RAVN Alaska contract fare is compared to the same fare class on the same flight without the discount at the time of purchase.</t>
  </si>
  <si>
    <t>Rural air fares are calculated using the Federal Mail Rate, coordinates of the city pairs, and the type of aircraft.  All rural contract fares are refundable and compared to the lowest refundable fare offered by the carrier at the time of purchase.  Savings are only reported if the carrier is listed as a preferred and the refundable contract was purchased.</t>
  </si>
  <si>
    <t>Calculated Savings: Medicaid  FY25</t>
  </si>
  <si>
    <t>Calculated Savings: Statewide Total FY25</t>
  </si>
  <si>
    <t>Calculated Savings: Executive Branch FY25</t>
  </si>
  <si>
    <t>Office of the Governor - FY25</t>
  </si>
  <si>
    <t>Department of Administration - FY25</t>
  </si>
  <si>
    <t>Department of Law - FY25</t>
  </si>
  <si>
    <t>Department of Revenue - FY25</t>
  </si>
  <si>
    <t>Department of Education &amp; Early Development - FY25</t>
  </si>
  <si>
    <t>Department of Labor &amp; Workforce Development - FY25</t>
  </si>
  <si>
    <t>Department of Commerce, Community &amp; Economic Dvl - FY25</t>
  </si>
  <si>
    <t>Department of Military &amp; Veterans Affairs - FY25</t>
  </si>
  <si>
    <t>Department of Natural Resources - FY25</t>
  </si>
  <si>
    <t>Department of Fish and Game - FY25</t>
  </si>
  <si>
    <t>Department of Public Safety - FY25</t>
  </si>
  <si>
    <t>Department of Health- FY25</t>
  </si>
  <si>
    <t>Department of Environmental Conservation - FY25</t>
  </si>
  <si>
    <t>Department of Corrections - FY25</t>
  </si>
  <si>
    <t>Department of Transportation &amp; Public Facilities - FY25</t>
  </si>
  <si>
    <t>Department of Family &amp; Community Services -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</si>
</sst>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30" x14ac:knownFonts="1">
    <font>
      <sz val="10"/>
      <name val="Arial"/>
    </font>
    <font>
      <sz val="10"/>
      <name val="Arial"/>
      <family val="2"/>
    </font>
    <font>
      <b/>
      <i/>
      <sz val="10"/>
      <name val="Arial"/>
      <family val="2"/>
    </font>
    <font>
      <sz val="8"/>
      <name val="Arial"/>
      <family val="2"/>
    </font>
    <font>
      <b/>
      <sz val="10"/>
      <name val="Arial"/>
      <family val="2"/>
    </font>
    <font>
      <sz val="10"/>
      <name val="Arial"/>
      <family val="2"/>
    </font>
    <font>
      <b/>
      <sz val="10"/>
      <color theme="1"/>
      <name val="Arial"/>
      <family val="2"/>
    </font>
    <font>
      <sz val="10"/>
      <name val="Arial"/>
      <family val="2"/>
    </font>
    <font>
      <sz val="10"/>
      <color theme="1"/>
      <name val="Arial"/>
      <family val="2"/>
    </font>
    <font>
      <b/>
      <u/>
      <sz val="12"/>
      <name val="Arial"/>
      <family val="2"/>
    </font>
    <font>
      <sz val="12"/>
      <name val="Arial"/>
      <family val="2"/>
    </font>
    <font>
      <b/>
      <sz val="11"/>
      <name val="Arial"/>
      <family val="2"/>
    </font>
    <font>
      <b/>
      <sz val="10"/>
      <name val="Arial"/>
      <family val="2"/>
    </font>
    <font>
      <sz val="10"/>
      <name val="Arial"/>
      <family val="2"/>
    </font>
    <font>
      <sz val="10"/>
      <name val="Arial"/>
      <family val="2"/>
    </font>
    <font>
      <b/>
      <i/>
      <sz val="10"/>
      <name val="Arial"/>
      <family val="2"/>
    </font>
    <font>
      <b/>
      <sz val="10"/>
      <name val="Arial"/>
      <family val="2"/>
    </font>
    <font>
      <sz val="10"/>
      <name val="Arial"/>
      <family val="2"/>
    </font>
    <font>
      <sz val="10"/>
      <name val="Arial"/>
      <family val="2"/>
    </font>
    <font>
      <b/>
      <i/>
      <sz val="10"/>
      <name val="Arial"/>
      <family val="2"/>
    </font>
    <font>
      <sz val="10"/>
      <name val="Arial"/>
      <family val="2"/>
    </font>
    <font>
      <b/>
      <sz val="10"/>
      <name val="Arial"/>
      <family val="2"/>
    </font>
    <font>
      <sz val="10"/>
      <name val="Arial"/>
      <family val="2"/>
    </font>
    <font>
      <sz val="10"/>
      <name val="Arial"/>
      <family val="2"/>
    </font>
    <font>
      <b/>
      <i/>
      <sz val="10"/>
      <name val="Arial"/>
      <family val="2"/>
    </font>
    <font>
      <b/>
      <sz val="10"/>
      <name val="Arial"/>
      <family val="2"/>
    </font>
    <font>
      <sz val="10"/>
      <name val="Arial"/>
      <family val="2"/>
    </font>
    <font>
      <sz val="10"/>
      <name val="Arial"/>
      <family val="2"/>
    </font>
    <font>
      <sz val="10"/>
      <color rgb="FFFF0000"/>
      <name val="Arial"/>
      <family val="2"/>
    </font>
    <font>
      <b/>
      <i/>
      <sz val="1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DCE6F1"/>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cellStyleXfs>
  <cellXfs count="431">
    <xf numFmtId="0" fontId="0" fillId="0" borderId="0" xfId="0"/>
    <xf numFmtId="3" fontId="0" fillId="0" borderId="0" xfId="0" applyNumberFormat="1"/>
    <xf numFmtId="0" fontId="1" fillId="0" borderId="0" xfId="0" applyFont="1"/>
    <xf numFmtId="0" fontId="4" fillId="0" borderId="0" xfId="0" applyFont="1"/>
    <xf numFmtId="6" fontId="0" fillId="0" borderId="0" xfId="0" applyNumberFormat="1"/>
    <xf numFmtId="8" fontId="0" fillId="0" borderId="0" xfId="0" applyNumberFormat="1"/>
    <xf numFmtId="0" fontId="1" fillId="0" borderId="0" xfId="0" applyFont="1" applyAlignment="1">
      <alignment horizontal="left" indent="1"/>
    </xf>
    <xf numFmtId="0" fontId="4" fillId="0" borderId="0" xfId="0" applyFont="1" applyAlignment="1">
      <alignment horizontal="left" vertical="top"/>
    </xf>
    <xf numFmtId="0" fontId="4" fillId="0" borderId="0" xfId="0" applyFont="1" applyAlignment="1">
      <alignment vertical="top" wrapText="1"/>
    </xf>
    <xf numFmtId="38" fontId="1" fillId="0" borderId="0" xfId="0" applyNumberFormat="1" applyFont="1"/>
    <xf numFmtId="0" fontId="4" fillId="0" borderId="0" xfId="0" applyFont="1" applyAlignment="1">
      <alignment horizontal="left"/>
    </xf>
    <xf numFmtId="8" fontId="4" fillId="0" borderId="0" xfId="0" applyNumberFormat="1" applyFont="1"/>
    <xf numFmtId="0" fontId="4" fillId="0" borderId="0" xfId="0" applyFont="1" applyAlignment="1">
      <alignment horizontal="right"/>
    </xf>
    <xf numFmtId="3" fontId="1" fillId="0" borderId="0" xfId="2" applyNumberFormat="1" applyFont="1"/>
    <xf numFmtId="3" fontId="0" fillId="0" borderId="0" xfId="2" applyNumberFormat="1" applyFont="1"/>
    <xf numFmtId="40" fontId="2" fillId="2" borderId="0" xfId="0" applyNumberFormat="1" applyFont="1" applyFill="1" applyAlignment="1">
      <alignment horizontal="left" vertical="center" wrapText="1"/>
    </xf>
    <xf numFmtId="0" fontId="4" fillId="0" borderId="0" xfId="0" applyFont="1" applyAlignment="1">
      <alignment vertical="center"/>
    </xf>
    <xf numFmtId="3" fontId="4" fillId="0" borderId="0" xfId="0" applyNumberFormat="1" applyFont="1" applyAlignment="1">
      <alignment vertical="center"/>
    </xf>
    <xf numFmtId="0" fontId="1" fillId="0" borderId="0" xfId="0" applyFont="1" applyAlignment="1">
      <alignment horizontal="left" vertical="top"/>
    </xf>
    <xf numFmtId="0" fontId="1"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horizontal="left" vertical="top" indent="4"/>
    </xf>
    <xf numFmtId="0" fontId="10"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horizontal="left" vertical="top" indent="2"/>
    </xf>
    <xf numFmtId="0" fontId="9" fillId="0" borderId="0" xfId="0" applyFont="1" applyAlignment="1">
      <alignment horizontal="center" vertical="top"/>
    </xf>
    <xf numFmtId="6" fontId="1" fillId="0" borderId="0" xfId="0" applyNumberFormat="1" applyFont="1"/>
    <xf numFmtId="0" fontId="11" fillId="0" borderId="0" xfId="0" applyFont="1"/>
    <xf numFmtId="0" fontId="13" fillId="0" borderId="0" xfId="0" applyFont="1"/>
    <xf numFmtId="0" fontId="12" fillId="0" borderId="0" xfId="0" applyFont="1"/>
    <xf numFmtId="0" fontId="14" fillId="0" borderId="0" xfId="0" applyFont="1" applyAlignment="1">
      <alignment horizontal="left" indent="1"/>
    </xf>
    <xf numFmtId="0" fontId="14" fillId="0" borderId="0" xfId="0" applyFont="1"/>
    <xf numFmtId="0" fontId="14" fillId="0" borderId="0" xfId="0" applyFont="1" applyAlignment="1">
      <alignment horizontal="left"/>
    </xf>
    <xf numFmtId="0" fontId="12" fillId="0" borderId="0" xfId="0" applyFont="1" applyAlignment="1">
      <alignment horizontal="left" vertical="top"/>
    </xf>
    <xf numFmtId="0" fontId="12" fillId="0" borderId="0" xfId="0" applyFont="1" applyAlignment="1">
      <alignment horizontal="left"/>
    </xf>
    <xf numFmtId="0" fontId="12" fillId="0" borderId="0" xfId="0" applyFont="1" applyAlignment="1">
      <alignment horizontal="right"/>
    </xf>
    <xf numFmtId="0" fontId="12" fillId="0" borderId="0" xfId="0" applyFont="1" applyAlignment="1">
      <alignment vertical="top" wrapText="1"/>
    </xf>
    <xf numFmtId="37" fontId="14" fillId="0" borderId="0" xfId="2" applyNumberFormat="1" applyFont="1"/>
    <xf numFmtId="37" fontId="13" fillId="0" borderId="0" xfId="2" applyNumberFormat="1" applyFont="1"/>
    <xf numFmtId="164" fontId="12" fillId="0" borderId="0" xfId="2" applyNumberFormat="1" applyFont="1"/>
    <xf numFmtId="38" fontId="14" fillId="0" borderId="0" xfId="0" applyNumberFormat="1" applyFont="1"/>
    <xf numFmtId="40" fontId="15" fillId="2" borderId="0" xfId="0" applyNumberFormat="1" applyFont="1" applyFill="1" applyAlignment="1">
      <alignment horizontal="left" vertical="center" wrapText="1"/>
    </xf>
    <xf numFmtId="0" fontId="13" fillId="0" borderId="0" xfId="0" applyFont="1" applyAlignment="1">
      <alignment vertical="center" wrapText="1"/>
    </xf>
    <xf numFmtId="0" fontId="16" fillId="0" borderId="0" xfId="0" applyFont="1"/>
    <xf numFmtId="0" fontId="17" fillId="0" borderId="0" xfId="0" applyFont="1"/>
    <xf numFmtId="0" fontId="18" fillId="0" borderId="0" xfId="0" applyFont="1" applyAlignment="1">
      <alignment horizontal="left" indent="1"/>
    </xf>
    <xf numFmtId="3" fontId="17" fillId="0" borderId="0" xfId="0" applyNumberFormat="1" applyFont="1"/>
    <xf numFmtId="8" fontId="17" fillId="0" borderId="0" xfId="0" applyNumberFormat="1" applyFont="1"/>
    <xf numFmtId="0" fontId="18" fillId="0" borderId="0" xfId="0" applyFont="1"/>
    <xf numFmtId="6" fontId="18" fillId="0" borderId="0" xfId="0" applyNumberFormat="1" applyFont="1"/>
    <xf numFmtId="6" fontId="17" fillId="0" borderId="0" xfId="0" applyNumberFormat="1" applyFont="1"/>
    <xf numFmtId="0" fontId="16" fillId="0" borderId="0" xfId="0" applyFont="1" applyAlignment="1">
      <alignment horizontal="left" vertical="top"/>
    </xf>
    <xf numFmtId="3" fontId="16" fillId="0" borderId="0" xfId="0" applyNumberFormat="1" applyFont="1"/>
    <xf numFmtId="0" fontId="16" fillId="0" borderId="0" xfId="0" applyFont="1" applyAlignment="1">
      <alignment horizontal="left"/>
    </xf>
    <xf numFmtId="0" fontId="16" fillId="0" borderId="0" xfId="0" applyFont="1" applyAlignment="1">
      <alignment horizontal="right"/>
    </xf>
    <xf numFmtId="0" fontId="16" fillId="0" borderId="0" xfId="0" applyFont="1" applyAlignment="1">
      <alignment vertical="top" wrapText="1"/>
    </xf>
    <xf numFmtId="38" fontId="18" fillId="0" borderId="0" xfId="0" applyNumberFormat="1" applyFont="1"/>
    <xf numFmtId="3" fontId="18" fillId="0" borderId="0" xfId="2" applyNumberFormat="1" applyFont="1"/>
    <xf numFmtId="3" fontId="17" fillId="0" borderId="0" xfId="2" applyNumberFormat="1" applyFont="1"/>
    <xf numFmtId="8" fontId="16" fillId="0" borderId="0" xfId="0" applyNumberFormat="1" applyFont="1"/>
    <xf numFmtId="40" fontId="19" fillId="2" borderId="0" xfId="0" applyNumberFormat="1" applyFont="1" applyFill="1" applyAlignment="1">
      <alignment horizontal="left" vertical="center" wrapText="1"/>
    </xf>
    <xf numFmtId="0" fontId="16" fillId="0" borderId="0" xfId="0" applyFont="1" applyAlignment="1">
      <alignment vertical="center"/>
    </xf>
    <xf numFmtId="3" fontId="16" fillId="0" borderId="0" xfId="0" applyNumberFormat="1" applyFont="1" applyAlignment="1">
      <alignment vertical="center"/>
    </xf>
    <xf numFmtId="0" fontId="22" fillId="0" borderId="0" xfId="1" applyNumberFormat="1" applyFont="1"/>
    <xf numFmtId="0" fontId="22" fillId="0" borderId="0" xfId="0" applyFont="1"/>
    <xf numFmtId="0" fontId="21" fillId="0" borderId="0" xfId="0" applyFont="1"/>
    <xf numFmtId="0" fontId="23" fillId="0" borderId="0" xfId="0" applyFont="1" applyAlignment="1">
      <alignment horizontal="left" indent="1"/>
    </xf>
    <xf numFmtId="3" fontId="22" fillId="0" borderId="0" xfId="0" applyNumberFormat="1" applyFont="1"/>
    <xf numFmtId="8" fontId="22" fillId="0" borderId="0" xfId="0" applyNumberFormat="1" applyFont="1"/>
    <xf numFmtId="0" fontId="23" fillId="0" borderId="0" xfId="0" applyFont="1"/>
    <xf numFmtId="6" fontId="23" fillId="0" borderId="0" xfId="0" applyNumberFormat="1" applyFont="1"/>
    <xf numFmtId="38" fontId="23" fillId="0" borderId="0" xfId="0" applyNumberFormat="1" applyFont="1"/>
    <xf numFmtId="0" fontId="23" fillId="0" borderId="0" xfId="1" applyNumberFormat="1" applyFont="1"/>
    <xf numFmtId="6" fontId="22" fillId="0" borderId="0" xfId="0" applyNumberFormat="1" applyFont="1"/>
    <xf numFmtId="9" fontId="22" fillId="0" borderId="0" xfId="1" applyFont="1"/>
    <xf numFmtId="0" fontId="21" fillId="0" borderId="0" xfId="0" applyFont="1" applyAlignment="1">
      <alignment horizontal="left" vertical="top"/>
    </xf>
    <xf numFmtId="40" fontId="22" fillId="0" borderId="0" xfId="0" applyNumberFormat="1" applyFont="1"/>
    <xf numFmtId="0" fontId="21" fillId="0" borderId="0" xfId="0" applyFont="1" applyAlignment="1">
      <alignment horizontal="left"/>
    </xf>
    <xf numFmtId="0" fontId="21" fillId="0" borderId="0" xfId="0" applyFont="1" applyAlignment="1">
      <alignment horizontal="right"/>
    </xf>
    <xf numFmtId="0" fontId="21" fillId="0" borderId="0" xfId="0" applyFont="1" applyAlignment="1">
      <alignment vertical="top" wrapText="1"/>
    </xf>
    <xf numFmtId="3" fontId="23" fillId="0" borderId="0" xfId="2" applyNumberFormat="1" applyFont="1"/>
    <xf numFmtId="3" fontId="22" fillId="0" borderId="0" xfId="2" applyNumberFormat="1" applyFont="1"/>
    <xf numFmtId="8" fontId="21" fillId="0" borderId="0" xfId="0" applyNumberFormat="1" applyFont="1"/>
    <xf numFmtId="9" fontId="23" fillId="0" borderId="0" xfId="1" applyFont="1"/>
    <xf numFmtId="40" fontId="24" fillId="2" borderId="0" xfId="0" applyNumberFormat="1" applyFont="1" applyFill="1" applyAlignment="1">
      <alignment horizontal="left" vertical="center" wrapText="1"/>
    </xf>
    <xf numFmtId="0" fontId="22" fillId="0" borderId="0" xfId="0" applyFont="1" applyAlignment="1">
      <alignment vertical="center" wrapText="1"/>
    </xf>
    <xf numFmtId="0" fontId="26" fillId="0" borderId="0" xfId="0" applyFont="1"/>
    <xf numFmtId="0" fontId="25" fillId="0" borderId="0" xfId="0" applyFont="1"/>
    <xf numFmtId="0" fontId="27" fillId="0" borderId="0" xfId="0" applyFont="1"/>
    <xf numFmtId="0" fontId="27" fillId="0" borderId="0" xfId="0" applyFont="1" applyAlignment="1">
      <alignment horizontal="left" indent="1"/>
    </xf>
    <xf numFmtId="0" fontId="26" fillId="0" borderId="0" xfId="0" applyFont="1" applyAlignment="1">
      <alignment horizontal="right"/>
    </xf>
    <xf numFmtId="0" fontId="27" fillId="0" borderId="0" xfId="0" applyFont="1" applyAlignment="1">
      <alignment horizontal="left"/>
    </xf>
    <xf numFmtId="0" fontId="27" fillId="0" borderId="0" xfId="0" applyFont="1" applyAlignment="1">
      <alignment horizontal="right"/>
    </xf>
    <xf numFmtId="0" fontId="25" fillId="0" borderId="0" xfId="0" applyFont="1" applyAlignment="1">
      <alignment horizontal="left"/>
    </xf>
    <xf numFmtId="0" fontId="26" fillId="0" borderId="0" xfId="0" applyFont="1" applyAlignment="1">
      <alignment horizontal="left"/>
    </xf>
    <xf numFmtId="3" fontId="27" fillId="0" borderId="0" xfId="3" applyNumberFormat="1" applyFont="1" applyAlignment="1">
      <alignment horizontal="right"/>
    </xf>
    <xf numFmtId="165" fontId="27" fillId="0" borderId="0" xfId="3" applyNumberFormat="1" applyFont="1" applyAlignment="1">
      <alignment horizontal="right"/>
    </xf>
    <xf numFmtId="0" fontId="27" fillId="0" borderId="0" xfId="3" applyNumberFormat="1" applyFont="1" applyAlignment="1">
      <alignment horizontal="right"/>
    </xf>
    <xf numFmtId="43" fontId="27" fillId="0" borderId="0" xfId="1" applyNumberFormat="1" applyFont="1" applyAlignment="1">
      <alignment horizontal="right"/>
    </xf>
    <xf numFmtId="0" fontId="27" fillId="0" borderId="0" xfId="3" applyNumberFormat="1" applyFont="1" applyAlignment="1">
      <alignment horizontal="left"/>
    </xf>
    <xf numFmtId="3" fontId="28" fillId="0" borderId="0" xfId="3" applyNumberFormat="1" applyFont="1" applyAlignment="1">
      <alignment horizontal="right"/>
    </xf>
    <xf numFmtId="0" fontId="27" fillId="0" borderId="0" xfId="1" applyNumberFormat="1" applyFont="1" applyAlignment="1">
      <alignment horizontal="right"/>
    </xf>
    <xf numFmtId="0" fontId="25" fillId="0" borderId="0" xfId="0" applyFont="1" applyAlignment="1">
      <alignment horizontal="left" vertical="top"/>
    </xf>
    <xf numFmtId="164" fontId="26" fillId="0" borderId="0" xfId="0" applyNumberFormat="1" applyFont="1" applyAlignment="1">
      <alignment horizontal="right"/>
    </xf>
    <xf numFmtId="40" fontId="26" fillId="0" borderId="0" xfId="0" applyNumberFormat="1" applyFont="1"/>
    <xf numFmtId="0" fontId="25" fillId="0" borderId="0" xfId="0" applyFont="1" applyAlignment="1">
      <alignment horizontal="right"/>
    </xf>
    <xf numFmtId="0" fontId="25" fillId="0" borderId="0" xfId="0" applyFont="1" applyAlignment="1">
      <alignment vertical="top" wrapText="1"/>
    </xf>
    <xf numFmtId="38" fontId="27" fillId="3" borderId="0" xfId="2" applyNumberFormat="1" applyFont="1" applyFill="1" applyAlignment="1">
      <alignment horizontal="right"/>
    </xf>
    <xf numFmtId="38" fontId="27" fillId="0" borderId="0" xfId="2" applyNumberFormat="1" applyFont="1" applyAlignment="1">
      <alignment horizontal="right"/>
    </xf>
    <xf numFmtId="38" fontId="27" fillId="3" borderId="1" xfId="2" applyNumberFormat="1" applyFont="1" applyFill="1" applyBorder="1" applyAlignment="1">
      <alignment horizontal="right"/>
    </xf>
    <xf numFmtId="38" fontId="27" fillId="0" borderId="1" xfId="2" applyNumberFormat="1" applyFont="1" applyBorder="1" applyAlignment="1">
      <alignment horizontal="right"/>
    </xf>
    <xf numFmtId="0" fontId="25" fillId="0" borderId="0" xfId="1" applyNumberFormat="1" applyFont="1"/>
    <xf numFmtId="8" fontId="25" fillId="0" borderId="0" xfId="0" applyNumberFormat="1" applyFont="1"/>
    <xf numFmtId="38" fontId="27" fillId="0" borderId="0" xfId="0" applyNumberFormat="1" applyFont="1"/>
    <xf numFmtId="40" fontId="29" fillId="2" borderId="0" xfId="0" applyNumberFormat="1" applyFont="1" applyFill="1" applyAlignment="1">
      <alignment horizontal="left" vertical="center" wrapText="1"/>
    </xf>
    <xf numFmtId="0" fontId="25" fillId="0" borderId="0" xfId="0" applyFont="1" applyAlignment="1">
      <alignment horizontal="right" vertical="center"/>
    </xf>
    <xf numFmtId="40" fontId="25" fillId="0" borderId="0" xfId="0" applyNumberFormat="1" applyFont="1" applyAlignment="1">
      <alignment horizontal="right" vertical="center"/>
    </xf>
    <xf numFmtId="0" fontId="11" fillId="0" borderId="0" xfId="0" applyFont="1" applyAlignment="1">
      <alignment horizontal="left" vertical="center"/>
    </xf>
    <xf numFmtId="8" fontId="22" fillId="0" borderId="0" xfId="1" applyNumberFormat="1" applyFont="1"/>
    <xf numFmtId="9" fontId="21" fillId="0" borderId="0" xfId="1" applyFont="1" applyAlignment="1">
      <alignment horizontal="right"/>
    </xf>
    <xf numFmtId="9" fontId="21" fillId="0" borderId="0" xfId="1" applyFont="1"/>
    <xf numFmtId="9" fontId="22" fillId="0" borderId="0" xfId="1" applyFont="1" applyAlignment="1">
      <alignment vertical="center" wrapText="1"/>
    </xf>
    <xf numFmtId="9" fontId="27" fillId="0" borderId="0" xfId="1" applyFont="1" applyAlignment="1">
      <alignment horizontal="right"/>
    </xf>
    <xf numFmtId="9" fontId="26" fillId="0" borderId="0" xfId="1" applyFont="1" applyAlignment="1">
      <alignment horizontal="right"/>
    </xf>
    <xf numFmtId="38" fontId="14" fillId="2" borderId="0" xfId="2" applyNumberFormat="1" applyFont="1" applyFill="1" applyAlignment="1">
      <alignment horizontal="center"/>
    </xf>
    <xf numFmtId="38" fontId="14" fillId="2" borderId="0" xfId="2" applyNumberFormat="1" applyFont="1" applyFill="1"/>
    <xf numFmtId="38" fontId="12" fillId="2" borderId="0" xfId="2" applyNumberFormat="1" applyFont="1" applyFill="1"/>
    <xf numFmtId="38" fontId="14" fillId="2" borderId="2" xfId="2" applyNumberFormat="1" applyFont="1" applyFill="1" applyBorder="1"/>
    <xf numFmtId="38" fontId="14" fillId="2" borderId="2" xfId="2" applyNumberFormat="1" applyFont="1" applyFill="1" applyBorder="1" applyAlignment="1">
      <alignment horizontal="right"/>
    </xf>
    <xf numFmtId="38" fontId="14" fillId="2" borderId="0" xfId="2" applyNumberFormat="1" applyFont="1" applyFill="1" applyAlignment="1">
      <alignment horizontal="right"/>
    </xf>
    <xf numFmtId="38" fontId="14" fillId="2" borderId="1" xfId="2" applyNumberFormat="1" applyFont="1" applyFill="1" applyBorder="1"/>
    <xf numFmtId="38" fontId="14" fillId="2" borderId="0" xfId="2" applyNumberFormat="1" applyFont="1" applyFill="1" applyAlignment="1">
      <alignment vertical="center" wrapText="1"/>
    </xf>
    <xf numFmtId="38" fontId="14" fillId="0" borderId="0" xfId="2" applyNumberFormat="1" applyFont="1"/>
    <xf numFmtId="38" fontId="14" fillId="0" borderId="0" xfId="2" applyNumberFormat="1" applyFont="1" applyAlignment="1">
      <alignment horizontal="center"/>
    </xf>
    <xf numFmtId="38" fontId="12" fillId="0" borderId="0" xfId="2" applyNumberFormat="1" applyFont="1"/>
    <xf numFmtId="38" fontId="14" fillId="0" borderId="0" xfId="2" applyNumberFormat="1" applyFont="1" applyAlignment="1">
      <alignment horizontal="right"/>
    </xf>
    <xf numFmtId="38" fontId="14" fillId="0" borderId="2" xfId="2" applyNumberFormat="1" applyFont="1" applyBorder="1"/>
    <xf numFmtId="38" fontId="14" fillId="0" borderId="2" xfId="2" applyNumberFormat="1" applyFont="1" applyBorder="1" applyAlignment="1">
      <alignment horizontal="right"/>
    </xf>
    <xf numFmtId="38" fontId="14" fillId="0" borderId="1" xfId="2" applyNumberFormat="1" applyFont="1" applyBorder="1"/>
    <xf numFmtId="38" fontId="14" fillId="3" borderId="0" xfId="2" applyNumberFormat="1" applyFont="1" applyFill="1" applyAlignment="1">
      <alignment horizontal="center"/>
    </xf>
    <xf numFmtId="38" fontId="14" fillId="3" borderId="0" xfId="2" applyNumberFormat="1" applyFont="1" applyFill="1"/>
    <xf numFmtId="38" fontId="12" fillId="3" borderId="0" xfId="2" applyNumberFormat="1" applyFont="1" applyFill="1"/>
    <xf numFmtId="38" fontId="14" fillId="3" borderId="2" xfId="2" applyNumberFormat="1" applyFont="1" applyFill="1" applyBorder="1"/>
    <xf numFmtId="38" fontId="14" fillId="3" borderId="2" xfId="2" applyNumberFormat="1" applyFont="1" applyFill="1" applyBorder="1" applyAlignment="1">
      <alignment horizontal="right"/>
    </xf>
    <xf numFmtId="38" fontId="14" fillId="3" borderId="0" xfId="2" applyNumberFormat="1" applyFont="1" applyFill="1" applyAlignment="1">
      <alignment horizontal="right"/>
    </xf>
    <xf numFmtId="38" fontId="14" fillId="3" borderId="1" xfId="2" applyNumberFormat="1" applyFont="1" applyFill="1" applyBorder="1"/>
    <xf numFmtId="38" fontId="1" fillId="0" borderId="0" xfId="2" applyNumberFormat="1" applyFont="1"/>
    <xf numFmtId="38" fontId="1" fillId="2" borderId="0" xfId="2" applyNumberFormat="1" applyFont="1" applyFill="1" applyAlignment="1">
      <alignment horizontal="center"/>
    </xf>
    <xf numFmtId="38" fontId="1" fillId="2" borderId="0" xfId="2" applyNumberFormat="1" applyFont="1" applyFill="1"/>
    <xf numFmtId="38" fontId="1" fillId="2" borderId="2" xfId="2" applyNumberFormat="1" applyFont="1" applyFill="1" applyBorder="1" applyAlignment="1">
      <alignment horizontal="right"/>
    </xf>
    <xf numFmtId="38" fontId="1" fillId="2" borderId="0" xfId="2" applyNumberFormat="1" applyFont="1" applyFill="1" applyAlignment="1">
      <alignment horizontal="right"/>
    </xf>
    <xf numFmtId="38" fontId="1" fillId="2" borderId="1" xfId="2" applyNumberFormat="1" applyFont="1" applyFill="1" applyBorder="1" applyAlignment="1">
      <alignment horizontal="right"/>
    </xf>
    <xf numFmtId="38" fontId="1" fillId="2" borderId="0" xfId="2" applyNumberFormat="1" applyFont="1" applyFill="1" applyAlignment="1">
      <alignment vertical="center" wrapText="1"/>
    </xf>
    <xf numFmtId="38" fontId="1" fillId="0" borderId="0" xfId="2" applyNumberFormat="1" applyFont="1" applyAlignment="1">
      <alignment horizontal="center"/>
    </xf>
    <xf numFmtId="38" fontId="1" fillId="3" borderId="0" xfId="2" applyNumberFormat="1" applyFont="1" applyFill="1"/>
    <xf numFmtId="38" fontId="1" fillId="0" borderId="0" xfId="2" applyNumberFormat="1" applyFont="1" applyAlignment="1">
      <alignment horizontal="right"/>
    </xf>
    <xf numFmtId="38" fontId="1" fillId="3" borderId="0" xfId="2" applyNumberFormat="1" applyFont="1" applyFill="1" applyAlignment="1">
      <alignment horizontal="center"/>
    </xf>
    <xf numFmtId="38" fontId="1" fillId="3" borderId="2" xfId="2" applyNumberFormat="1" applyFont="1" applyFill="1" applyBorder="1" applyAlignment="1">
      <alignment horizontal="right"/>
    </xf>
    <xf numFmtId="38" fontId="1" fillId="3" borderId="0" xfId="2" applyNumberFormat="1" applyFont="1" applyFill="1" applyAlignment="1">
      <alignment horizontal="right"/>
    </xf>
    <xf numFmtId="38" fontId="4" fillId="2" borderId="0" xfId="2" applyNumberFormat="1" applyFont="1" applyFill="1" applyAlignment="1">
      <alignment vertical="center" wrapText="1"/>
    </xf>
    <xf numFmtId="38" fontId="1" fillId="3" borderId="0" xfId="2" applyNumberFormat="1" applyFont="1" applyFill="1" applyBorder="1"/>
    <xf numFmtId="38" fontId="8" fillId="3" borderId="0" xfId="2" applyNumberFormat="1" applyFont="1" applyFill="1"/>
    <xf numFmtId="38" fontId="1" fillId="0" borderId="0" xfId="2" applyNumberFormat="1" applyFont="1" applyFill="1"/>
    <xf numFmtId="38" fontId="20" fillId="3" borderId="0" xfId="2" applyNumberFormat="1" applyFont="1" applyFill="1"/>
    <xf numFmtId="38" fontId="18" fillId="3" borderId="0" xfId="2" applyNumberFormat="1" applyFont="1" applyFill="1"/>
    <xf numFmtId="38" fontId="20" fillId="3" borderId="0" xfId="2" applyNumberFormat="1" applyFont="1" applyFill="1" applyBorder="1"/>
    <xf numFmtId="38" fontId="18" fillId="2" borderId="0" xfId="2" applyNumberFormat="1" applyFont="1" applyFill="1" applyAlignment="1">
      <alignment horizontal="center"/>
    </xf>
    <xf numFmtId="38" fontId="18" fillId="2" borderId="0" xfId="2" applyNumberFormat="1" applyFont="1" applyFill="1"/>
    <xf numFmtId="38" fontId="18" fillId="2" borderId="2" xfId="2" applyNumberFormat="1" applyFont="1" applyFill="1" applyBorder="1" applyAlignment="1">
      <alignment horizontal="right"/>
    </xf>
    <xf numFmtId="38" fontId="18" fillId="2" borderId="0" xfId="2" applyNumberFormat="1" applyFont="1" applyFill="1" applyAlignment="1">
      <alignment horizontal="right"/>
    </xf>
    <xf numFmtId="38" fontId="18" fillId="2" borderId="1" xfId="2" applyNumberFormat="1" applyFont="1" applyFill="1" applyBorder="1" applyAlignment="1">
      <alignment horizontal="right"/>
    </xf>
    <xf numFmtId="38" fontId="18" fillId="2" borderId="0" xfId="2" applyNumberFormat="1" applyFont="1" applyFill="1" applyAlignment="1">
      <alignment vertical="center" wrapText="1"/>
    </xf>
    <xf numFmtId="38" fontId="18" fillId="0" borderId="0" xfId="2" applyNumberFormat="1" applyFont="1"/>
    <xf numFmtId="38" fontId="18" fillId="0" borderId="0" xfId="2" applyNumberFormat="1" applyFont="1" applyAlignment="1">
      <alignment horizontal="center"/>
    </xf>
    <xf numFmtId="38" fontId="18" fillId="0" borderId="0" xfId="2" applyNumberFormat="1" applyFont="1" applyFill="1"/>
    <xf numFmtId="38" fontId="18" fillId="0" borderId="0" xfId="2" applyNumberFormat="1" applyFont="1" applyAlignment="1">
      <alignment horizontal="right"/>
    </xf>
    <xf numFmtId="38" fontId="18" fillId="3" borderId="0" xfId="2" applyNumberFormat="1" applyFont="1" applyFill="1" applyAlignment="1">
      <alignment horizontal="center"/>
    </xf>
    <xf numFmtId="38" fontId="18" fillId="3" borderId="2" xfId="2" applyNumberFormat="1" applyFont="1" applyFill="1" applyBorder="1" applyAlignment="1">
      <alignment horizontal="right"/>
    </xf>
    <xf numFmtId="38" fontId="18" fillId="3" borderId="0" xfId="2" applyNumberFormat="1" applyFont="1" applyFill="1" applyAlignment="1">
      <alignment horizontal="right"/>
    </xf>
    <xf numFmtId="38" fontId="18" fillId="3" borderId="0" xfId="2" applyNumberFormat="1" applyFont="1" applyFill="1" applyBorder="1"/>
    <xf numFmtId="38" fontId="16" fillId="2" borderId="0" xfId="2" applyNumberFormat="1" applyFont="1" applyFill="1" applyAlignment="1">
      <alignment vertical="center" wrapText="1"/>
    </xf>
    <xf numFmtId="38" fontId="23" fillId="2" borderId="0" xfId="2" applyNumberFormat="1" applyFont="1" applyFill="1" applyAlignment="1">
      <alignment horizontal="center"/>
    </xf>
    <xf numFmtId="38" fontId="23" fillId="2" borderId="0" xfId="2" applyNumberFormat="1" applyFont="1" applyFill="1"/>
    <xf numFmtId="38" fontId="23" fillId="2" borderId="2" xfId="2" applyNumberFormat="1" applyFont="1" applyFill="1" applyBorder="1"/>
    <xf numFmtId="38" fontId="23" fillId="2" borderId="2" xfId="2" applyNumberFormat="1" applyFont="1" applyFill="1" applyBorder="1" applyAlignment="1">
      <alignment horizontal="right"/>
    </xf>
    <xf numFmtId="38" fontId="23" fillId="2" borderId="0" xfId="2" applyNumberFormat="1" applyFont="1" applyFill="1" applyAlignment="1">
      <alignment horizontal="right"/>
    </xf>
    <xf numFmtId="38" fontId="23" fillId="2" borderId="1" xfId="2" applyNumberFormat="1" applyFont="1" applyFill="1" applyBorder="1" applyAlignment="1">
      <alignment horizontal="right"/>
    </xf>
    <xf numFmtId="38" fontId="23" fillId="2" borderId="0" xfId="2" applyNumberFormat="1" applyFont="1" applyFill="1" applyAlignment="1">
      <alignment vertical="center" wrapText="1"/>
    </xf>
    <xf numFmtId="38" fontId="23" fillId="0" borderId="0" xfId="2" applyNumberFormat="1" applyFont="1"/>
    <xf numFmtId="38" fontId="23" fillId="0" borderId="0" xfId="2" applyNumberFormat="1" applyFont="1" applyAlignment="1">
      <alignment horizontal="center"/>
    </xf>
    <xf numFmtId="38" fontId="23" fillId="0" borderId="0" xfId="2" applyNumberFormat="1" applyFont="1" applyFill="1"/>
    <xf numFmtId="38" fontId="23" fillId="0" borderId="2" xfId="2" applyNumberFormat="1" applyFont="1" applyFill="1" applyBorder="1"/>
    <xf numFmtId="38" fontId="23" fillId="0" borderId="2" xfId="2" applyNumberFormat="1" applyFont="1" applyFill="1" applyBorder="1" applyAlignment="1">
      <alignment horizontal="right"/>
    </xf>
    <xf numFmtId="38" fontId="23" fillId="0" borderId="0" xfId="2" applyNumberFormat="1" applyFont="1" applyFill="1" applyAlignment="1">
      <alignment horizontal="right"/>
    </xf>
    <xf numFmtId="38" fontId="23" fillId="3" borderId="0" xfId="2" applyNumberFormat="1" applyFont="1" applyFill="1" applyAlignment="1">
      <alignment horizontal="center"/>
    </xf>
    <xf numFmtId="38" fontId="23" fillId="3" borderId="0" xfId="2" applyNumberFormat="1" applyFont="1" applyFill="1"/>
    <xf numFmtId="38" fontId="23" fillId="3" borderId="2" xfId="2" applyNumberFormat="1" applyFont="1" applyFill="1" applyBorder="1"/>
    <xf numFmtId="38" fontId="23" fillId="3" borderId="2" xfId="2" applyNumberFormat="1" applyFont="1" applyFill="1" applyBorder="1" applyAlignment="1">
      <alignment horizontal="right"/>
    </xf>
    <xf numFmtId="38" fontId="23" fillId="3" borderId="0" xfId="2" applyNumberFormat="1" applyFont="1" applyFill="1" applyAlignment="1">
      <alignment horizontal="right"/>
    </xf>
    <xf numFmtId="38" fontId="25" fillId="2" borderId="0" xfId="2" applyNumberFormat="1" applyFont="1" applyFill="1" applyAlignment="1">
      <alignment horizontal="center"/>
    </xf>
    <xf numFmtId="38" fontId="27" fillId="2" borderId="0" xfId="2" applyNumberFormat="1" applyFont="1" applyFill="1" applyAlignment="1">
      <alignment horizontal="right"/>
    </xf>
    <xf numFmtId="38" fontId="27" fillId="2" borderId="0" xfId="2" applyNumberFormat="1" applyFont="1" applyFill="1"/>
    <xf numFmtId="38" fontId="27" fillId="2" borderId="2" xfId="2" applyNumberFormat="1" applyFont="1" applyFill="1" applyBorder="1" applyAlignment="1">
      <alignment horizontal="right"/>
    </xf>
    <xf numFmtId="38" fontId="27" fillId="2" borderId="1" xfId="2" applyNumberFormat="1" applyFont="1" applyFill="1" applyBorder="1"/>
    <xf numFmtId="38" fontId="27" fillId="2" borderId="0" xfId="2" applyNumberFormat="1" applyFont="1" applyFill="1" applyAlignment="1">
      <alignment vertical="center" wrapText="1"/>
    </xf>
    <xf numFmtId="38" fontId="27" fillId="0" borderId="0" xfId="2" applyNumberFormat="1" applyFont="1"/>
    <xf numFmtId="38" fontId="27" fillId="0" borderId="2" xfId="2" applyNumberFormat="1" applyFont="1" applyBorder="1" applyAlignment="1">
      <alignment horizontal="right"/>
    </xf>
    <xf numFmtId="38" fontId="27" fillId="3" borderId="0" xfId="2" applyNumberFormat="1" applyFont="1" applyFill="1"/>
    <xf numFmtId="38" fontId="27" fillId="3" borderId="2" xfId="2" applyNumberFormat="1" applyFont="1" applyFill="1" applyBorder="1" applyAlignment="1">
      <alignment horizontal="right"/>
    </xf>
    <xf numFmtId="38" fontId="4" fillId="0" borderId="0" xfId="0" applyNumberFormat="1" applyFont="1"/>
    <xf numFmtId="165" fontId="13" fillId="3" borderId="0" xfId="3" applyNumberFormat="1" applyFont="1" applyFill="1" applyAlignment="1">
      <alignment horizontal="center"/>
    </xf>
    <xf numFmtId="165" fontId="13" fillId="3" borderId="0" xfId="3" applyNumberFormat="1" applyFont="1" applyFill="1"/>
    <xf numFmtId="165" fontId="13" fillId="3" borderId="1" xfId="3" applyNumberFormat="1" applyFont="1" applyFill="1" applyBorder="1"/>
    <xf numFmtId="165" fontId="12" fillId="3" borderId="0" xfId="3" applyNumberFormat="1" applyFont="1" applyFill="1"/>
    <xf numFmtId="165" fontId="14" fillId="3" borderId="0" xfId="3" applyNumberFormat="1" applyFont="1" applyFill="1"/>
    <xf numFmtId="165" fontId="12" fillId="3" borderId="2" xfId="3" applyNumberFormat="1" applyFont="1" applyFill="1" applyBorder="1"/>
    <xf numFmtId="165" fontId="12" fillId="3" borderId="2" xfId="3" applyNumberFormat="1" applyFont="1" applyFill="1" applyBorder="1" applyAlignment="1">
      <alignment horizontal="right"/>
    </xf>
    <xf numFmtId="165" fontId="12" fillId="3" borderId="0" xfId="3" applyNumberFormat="1" applyFont="1" applyFill="1" applyAlignment="1">
      <alignment horizontal="right"/>
    </xf>
    <xf numFmtId="165" fontId="14" fillId="3" borderId="1" xfId="3" applyNumberFormat="1" applyFont="1" applyFill="1" applyBorder="1"/>
    <xf numFmtId="165" fontId="12" fillId="2" borderId="0" xfId="3" applyNumberFormat="1" applyFont="1" applyFill="1" applyAlignment="1">
      <alignment vertical="center" wrapText="1"/>
    </xf>
    <xf numFmtId="165" fontId="14" fillId="0" borderId="0" xfId="3" applyNumberFormat="1" applyFont="1"/>
    <xf numFmtId="165" fontId="13" fillId="0" borderId="0" xfId="3" applyNumberFormat="1" applyFont="1"/>
    <xf numFmtId="165" fontId="13" fillId="0" borderId="0" xfId="3" applyNumberFormat="1" applyFont="1" applyAlignment="1">
      <alignment horizontal="center"/>
    </xf>
    <xf numFmtId="165" fontId="13" fillId="0" borderId="1" xfId="3" applyNumberFormat="1" applyFont="1" applyBorder="1"/>
    <xf numFmtId="165" fontId="12" fillId="0" borderId="0" xfId="3" applyNumberFormat="1" applyFont="1"/>
    <xf numFmtId="165" fontId="12" fillId="0" borderId="2" xfId="3" applyNumberFormat="1" applyFont="1" applyBorder="1"/>
    <xf numFmtId="165" fontId="12" fillId="0" borderId="2" xfId="3" applyNumberFormat="1" applyFont="1" applyBorder="1" applyAlignment="1">
      <alignment horizontal="right"/>
    </xf>
    <xf numFmtId="165" fontId="12" fillId="0" borderId="0" xfId="3" applyNumberFormat="1" applyFont="1" applyAlignment="1">
      <alignment horizontal="right"/>
    </xf>
    <xf numFmtId="165" fontId="14" fillId="0" borderId="1" xfId="3" applyNumberFormat="1" applyFont="1" applyBorder="1"/>
    <xf numFmtId="165" fontId="12" fillId="2" borderId="0" xfId="3" applyNumberFormat="1" applyFont="1" applyFill="1" applyAlignment="1">
      <alignment horizontal="center"/>
    </xf>
    <xf numFmtId="165" fontId="14" fillId="2" borderId="0" xfId="3" applyNumberFormat="1" applyFont="1" applyFill="1"/>
    <xf numFmtId="165" fontId="12" fillId="2" borderId="1" xfId="3" applyNumberFormat="1" applyFont="1" applyFill="1" applyBorder="1"/>
    <xf numFmtId="165" fontId="12" fillId="2" borderId="0" xfId="3" applyNumberFormat="1" applyFont="1" applyFill="1"/>
    <xf numFmtId="165" fontId="12" fillId="2" borderId="0" xfId="3" applyNumberFormat="1" applyFont="1" applyFill="1" applyBorder="1"/>
    <xf numFmtId="165" fontId="12" fillId="2" borderId="2" xfId="3" applyNumberFormat="1" applyFont="1" applyFill="1" applyBorder="1"/>
    <xf numFmtId="165" fontId="12" fillId="2" borderId="2" xfId="3" applyNumberFormat="1" applyFont="1" applyFill="1" applyBorder="1" applyAlignment="1">
      <alignment horizontal="right"/>
    </xf>
    <xf numFmtId="165" fontId="12" fillId="2" borderId="0" xfId="3" applyNumberFormat="1" applyFont="1" applyFill="1" applyAlignment="1">
      <alignment horizontal="right"/>
    </xf>
    <xf numFmtId="38" fontId="0" fillId="3" borderId="0" xfId="3" applyNumberFormat="1" applyFont="1" applyFill="1" applyAlignment="1">
      <alignment horizontal="center"/>
    </xf>
    <xf numFmtId="38" fontId="1" fillId="3" borderId="0" xfId="3" applyNumberFormat="1" applyFont="1" applyFill="1"/>
    <xf numFmtId="38" fontId="1" fillId="3" borderId="1" xfId="3" applyNumberFormat="1" applyFont="1" applyFill="1" applyBorder="1"/>
    <xf numFmtId="38" fontId="4" fillId="3" borderId="0" xfId="3" applyNumberFormat="1" applyFont="1" applyFill="1"/>
    <xf numFmtId="38" fontId="0" fillId="3" borderId="0" xfId="3" applyNumberFormat="1" applyFont="1" applyFill="1"/>
    <xf numFmtId="38" fontId="4" fillId="3" borderId="2" xfId="3" applyNumberFormat="1" applyFont="1" applyFill="1" applyBorder="1" applyAlignment="1">
      <alignment horizontal="right"/>
    </xf>
    <xf numFmtId="38" fontId="4" fillId="3" borderId="0" xfId="3" applyNumberFormat="1" applyFont="1" applyFill="1" applyAlignment="1">
      <alignment horizontal="right"/>
    </xf>
    <xf numFmtId="38" fontId="4" fillId="2" borderId="0" xfId="3" applyNumberFormat="1" applyFont="1" applyFill="1" applyAlignment="1">
      <alignment vertical="center" wrapText="1"/>
    </xf>
    <xf numFmtId="38" fontId="0" fillId="0" borderId="0" xfId="3" applyNumberFormat="1" applyFont="1"/>
    <xf numFmtId="38" fontId="0" fillId="0" borderId="0" xfId="3" applyNumberFormat="1" applyFont="1" applyAlignment="1">
      <alignment horizontal="center"/>
    </xf>
    <xf numFmtId="38" fontId="1" fillId="0" borderId="0" xfId="3" applyNumberFormat="1" applyFont="1"/>
    <xf numFmtId="38" fontId="4" fillId="0" borderId="0" xfId="3" applyNumberFormat="1" applyFont="1" applyAlignment="1">
      <alignment horizontal="right"/>
    </xf>
    <xf numFmtId="38" fontId="4" fillId="3" borderId="0" xfId="3" applyNumberFormat="1" applyFont="1" applyFill="1" applyBorder="1"/>
    <xf numFmtId="38" fontId="0" fillId="2" borderId="0" xfId="3" applyNumberFormat="1" applyFont="1" applyFill="1" applyAlignment="1">
      <alignment horizontal="center"/>
    </xf>
    <xf numFmtId="38" fontId="0" fillId="2" borderId="0" xfId="3" applyNumberFormat="1" applyFont="1" applyFill="1"/>
    <xf numFmtId="38" fontId="0" fillId="2" borderId="1" xfId="3" applyNumberFormat="1" applyFont="1" applyFill="1" applyBorder="1"/>
    <xf numFmtId="38" fontId="4" fillId="2" borderId="0" xfId="3" applyNumberFormat="1" applyFont="1" applyFill="1"/>
    <xf numFmtId="38" fontId="1" fillId="2" borderId="0" xfId="3" applyNumberFormat="1" applyFont="1" applyFill="1"/>
    <xf numFmtId="38" fontId="4" fillId="2" borderId="2" xfId="3" applyNumberFormat="1" applyFont="1" applyFill="1" applyBorder="1" applyAlignment="1">
      <alignment horizontal="right"/>
    </xf>
    <xf numFmtId="38" fontId="4" fillId="2" borderId="0" xfId="3" applyNumberFormat="1" applyFont="1" applyFill="1" applyAlignment="1">
      <alignment horizontal="right"/>
    </xf>
    <xf numFmtId="38" fontId="0" fillId="2" borderId="0" xfId="3" applyNumberFormat="1" applyFont="1" applyFill="1" applyAlignment="1">
      <alignment horizontal="right"/>
    </xf>
    <xf numFmtId="38" fontId="0" fillId="2" borderId="1" xfId="3" applyNumberFormat="1" applyFont="1" applyFill="1" applyBorder="1" applyAlignment="1">
      <alignment horizontal="right"/>
    </xf>
    <xf numFmtId="38" fontId="6" fillId="3" borderId="0" xfId="3" applyNumberFormat="1" applyFont="1" applyFill="1"/>
    <xf numFmtId="38" fontId="4" fillId="0" borderId="0" xfId="3" applyNumberFormat="1" applyFont="1" applyFill="1"/>
    <xf numFmtId="38" fontId="20" fillId="3" borderId="0" xfId="3" applyNumberFormat="1" applyFont="1" applyFill="1"/>
    <xf numFmtId="38" fontId="16" fillId="3" borderId="0" xfId="3" applyNumberFormat="1" applyFont="1" applyFill="1"/>
    <xf numFmtId="38" fontId="17" fillId="3" borderId="0" xfId="3" applyNumberFormat="1" applyFont="1" applyFill="1"/>
    <xf numFmtId="38" fontId="17" fillId="3" borderId="0" xfId="3" applyNumberFormat="1" applyFont="1" applyFill="1" applyAlignment="1">
      <alignment horizontal="center"/>
    </xf>
    <xf numFmtId="38" fontId="18" fillId="3" borderId="0" xfId="3" applyNumberFormat="1" applyFont="1" applyFill="1"/>
    <xf numFmtId="38" fontId="16" fillId="3" borderId="2" xfId="3" applyNumberFormat="1" applyFont="1" applyFill="1" applyBorder="1" applyAlignment="1">
      <alignment horizontal="right"/>
    </xf>
    <xf numFmtId="38" fontId="16" fillId="3" borderId="0" xfId="3" applyNumberFormat="1" applyFont="1" applyFill="1" applyAlignment="1">
      <alignment horizontal="right"/>
    </xf>
    <xf numFmtId="38" fontId="16" fillId="2" borderId="0" xfId="3" applyNumberFormat="1" applyFont="1" applyFill="1" applyAlignment="1">
      <alignment vertical="center" wrapText="1"/>
    </xf>
    <xf numFmtId="38" fontId="17" fillId="0" borderId="0" xfId="3" applyNumberFormat="1" applyFont="1"/>
    <xf numFmtId="38" fontId="17" fillId="0" borderId="0" xfId="3" applyNumberFormat="1" applyFont="1" applyAlignment="1">
      <alignment horizontal="center"/>
    </xf>
    <xf numFmtId="38" fontId="18" fillId="0" borderId="0" xfId="3" applyNumberFormat="1" applyFont="1"/>
    <xf numFmtId="38" fontId="16" fillId="0" borderId="0" xfId="3" applyNumberFormat="1" applyFont="1" applyAlignment="1">
      <alignment horizontal="right"/>
    </xf>
    <xf numFmtId="38" fontId="16" fillId="3" borderId="0" xfId="3" applyNumberFormat="1" applyFont="1" applyFill="1" applyBorder="1"/>
    <xf numFmtId="38" fontId="16" fillId="0" borderId="0" xfId="3" applyNumberFormat="1" applyFont="1" applyFill="1"/>
    <xf numFmtId="38" fontId="17" fillId="0" borderId="0" xfId="3" applyNumberFormat="1" applyFont="1" applyFill="1"/>
    <xf numFmtId="38" fontId="17" fillId="2" borderId="0" xfId="3" applyNumberFormat="1" applyFont="1" applyFill="1" applyAlignment="1">
      <alignment horizontal="center"/>
    </xf>
    <xf numFmtId="38" fontId="17" fillId="2" borderId="0" xfId="3" applyNumberFormat="1" applyFont="1" applyFill="1"/>
    <xf numFmtId="38" fontId="16" fillId="2" borderId="0" xfId="3" applyNumberFormat="1" applyFont="1" applyFill="1"/>
    <xf numFmtId="38" fontId="18" fillId="2" borderId="0" xfId="3" applyNumberFormat="1" applyFont="1" applyFill="1"/>
    <xf numFmtId="38" fontId="16" fillId="2" borderId="2" xfId="3" applyNumberFormat="1" applyFont="1" applyFill="1" applyBorder="1" applyAlignment="1">
      <alignment horizontal="right"/>
    </xf>
    <xf numFmtId="38" fontId="16" fillId="2" borderId="0" xfId="3" applyNumberFormat="1" applyFont="1" applyFill="1" applyAlignment="1">
      <alignment horizontal="right"/>
    </xf>
    <xf numFmtId="38" fontId="17" fillId="2" borderId="0" xfId="3" applyNumberFormat="1" applyFont="1" applyFill="1" applyAlignment="1">
      <alignment horizontal="right"/>
    </xf>
    <xf numFmtId="38" fontId="17" fillId="2" borderId="1" xfId="3" applyNumberFormat="1" applyFont="1" applyFill="1" applyBorder="1" applyAlignment="1">
      <alignment horizontal="right"/>
    </xf>
    <xf numFmtId="38" fontId="0" fillId="0" borderId="0" xfId="3" applyNumberFormat="1" applyFont="1" applyFill="1"/>
    <xf numFmtId="38" fontId="1" fillId="0" borderId="0" xfId="3" applyNumberFormat="1" applyFont="1" applyFill="1"/>
    <xf numFmtId="38" fontId="1" fillId="0" borderId="1" xfId="3" applyNumberFormat="1" applyFont="1" applyFill="1" applyBorder="1"/>
    <xf numFmtId="38" fontId="1" fillId="0" borderId="2" xfId="2" applyNumberFormat="1" applyFont="1" applyFill="1" applyBorder="1" applyAlignment="1">
      <alignment horizontal="right"/>
    </xf>
    <xf numFmtId="38" fontId="4" fillId="0" borderId="2" xfId="3" applyNumberFormat="1" applyFont="1" applyFill="1" applyBorder="1" applyAlignment="1">
      <alignment horizontal="right"/>
    </xf>
    <xf numFmtId="38" fontId="1" fillId="0" borderId="0" xfId="2" applyNumberFormat="1" applyFont="1" applyFill="1" applyAlignment="1">
      <alignment horizontal="right"/>
    </xf>
    <xf numFmtId="38" fontId="4" fillId="0" borderId="0" xfId="3" applyNumberFormat="1" applyFont="1" applyFill="1" applyAlignment="1">
      <alignment horizontal="right"/>
    </xf>
    <xf numFmtId="38" fontId="1" fillId="0" borderId="0" xfId="2" applyNumberFormat="1" applyFont="1" applyFill="1" applyBorder="1"/>
    <xf numFmtId="38" fontId="4" fillId="0" borderId="0" xfId="3" applyNumberFormat="1" applyFont="1" applyFill="1" applyBorder="1"/>
    <xf numFmtId="38" fontId="1" fillId="0" borderId="0" xfId="2" applyNumberFormat="1" applyFont="1" applyFill="1" applyAlignment="1">
      <alignment horizontal="center"/>
    </xf>
    <xf numFmtId="38" fontId="0" fillId="0" borderId="0" xfId="3" applyNumberFormat="1" applyFont="1" applyFill="1" applyAlignment="1">
      <alignment horizontal="center"/>
    </xf>
    <xf numFmtId="38" fontId="18" fillId="0" borderId="0" xfId="3" applyNumberFormat="1" applyFont="1" applyFill="1"/>
    <xf numFmtId="38" fontId="18" fillId="0" borderId="2" xfId="2" applyNumberFormat="1" applyFont="1" applyFill="1" applyBorder="1" applyAlignment="1">
      <alignment horizontal="right"/>
    </xf>
    <xf numFmtId="38" fontId="16" fillId="0" borderId="2" xfId="3" applyNumberFormat="1" applyFont="1" applyFill="1" applyBorder="1" applyAlignment="1">
      <alignment horizontal="right"/>
    </xf>
    <xf numFmtId="38" fontId="18" fillId="0" borderId="0" xfId="2" applyNumberFormat="1" applyFont="1" applyFill="1" applyAlignment="1">
      <alignment horizontal="right"/>
    </xf>
    <xf numFmtId="38" fontId="16" fillId="0" borderId="0" xfId="3" applyNumberFormat="1" applyFont="1" applyFill="1" applyAlignment="1">
      <alignment horizontal="right"/>
    </xf>
    <xf numFmtId="38" fontId="18" fillId="0" borderId="0" xfId="2" applyNumberFormat="1" applyFont="1" applyFill="1" applyBorder="1"/>
    <xf numFmtId="38" fontId="16" fillId="0" borderId="0" xfId="3" applyNumberFormat="1" applyFont="1" applyFill="1" applyBorder="1"/>
    <xf numFmtId="38" fontId="18" fillId="0" borderId="0" xfId="2" applyNumberFormat="1" applyFont="1" applyFill="1" applyAlignment="1">
      <alignment horizontal="center"/>
    </xf>
    <xf numFmtId="38" fontId="17" fillId="0" borderId="0" xfId="3" applyNumberFormat="1" applyFont="1" applyFill="1" applyAlignment="1">
      <alignment horizontal="center"/>
    </xf>
    <xf numFmtId="38" fontId="1" fillId="2" borderId="0" xfId="2" applyNumberFormat="1" applyFont="1" applyFill="1" applyBorder="1"/>
    <xf numFmtId="38" fontId="4" fillId="2" borderId="0" xfId="3" applyNumberFormat="1" applyFont="1" applyFill="1" applyBorder="1"/>
    <xf numFmtId="38" fontId="18" fillId="2" borderId="0" xfId="2" applyNumberFormat="1" applyFont="1" applyFill="1" applyBorder="1"/>
    <xf numFmtId="38" fontId="16" fillId="2" borderId="0" xfId="3" applyNumberFormat="1" applyFont="1" applyFill="1" applyBorder="1"/>
    <xf numFmtId="38" fontId="1" fillId="3" borderId="0" xfId="3" applyNumberFormat="1" applyFont="1" applyFill="1" applyBorder="1"/>
    <xf numFmtId="38" fontId="1" fillId="0" borderId="0" xfId="3" applyNumberFormat="1" applyFont="1" applyFill="1" applyBorder="1"/>
    <xf numFmtId="38" fontId="0" fillId="2" borderId="0" xfId="3" applyNumberFormat="1" applyFont="1" applyFill="1" applyBorder="1"/>
    <xf numFmtId="38" fontId="1" fillId="3" borderId="1" xfId="2" applyNumberFormat="1" applyFont="1" applyFill="1" applyBorder="1"/>
    <xf numFmtId="38" fontId="1" fillId="0" borderId="1" xfId="2" applyNumberFormat="1" applyFont="1" applyFill="1" applyBorder="1"/>
    <xf numFmtId="38" fontId="1" fillId="2" borderId="1" xfId="2" applyNumberFormat="1" applyFont="1" applyFill="1" applyBorder="1"/>
    <xf numFmtId="38" fontId="20" fillId="3" borderId="0" xfId="3" applyNumberFormat="1" applyFont="1" applyFill="1" applyBorder="1"/>
    <xf numFmtId="38" fontId="18" fillId="3" borderId="0" xfId="3" applyNumberFormat="1" applyFont="1" applyFill="1" applyBorder="1"/>
    <xf numFmtId="38" fontId="18" fillId="0" borderId="0" xfId="3" applyNumberFormat="1" applyFont="1" applyFill="1" applyBorder="1"/>
    <xf numFmtId="38" fontId="17" fillId="2" borderId="0" xfId="3" applyNumberFormat="1" applyFont="1" applyFill="1" applyBorder="1"/>
    <xf numFmtId="38" fontId="18" fillId="3" borderId="1" xfId="2" applyNumberFormat="1" applyFont="1" applyFill="1" applyBorder="1"/>
    <xf numFmtId="38" fontId="18" fillId="3" borderId="1" xfId="3" applyNumberFormat="1" applyFont="1" applyFill="1" applyBorder="1"/>
    <xf numFmtId="38" fontId="18" fillId="0" borderId="1" xfId="2" applyNumberFormat="1" applyFont="1" applyFill="1" applyBorder="1"/>
    <xf numFmtId="38" fontId="18" fillId="0" borderId="1" xfId="3" applyNumberFormat="1" applyFont="1" applyFill="1" applyBorder="1"/>
    <xf numFmtId="38" fontId="18" fillId="2" borderId="1" xfId="2" applyNumberFormat="1" applyFont="1" applyFill="1" applyBorder="1"/>
    <xf numFmtId="38" fontId="17" fillId="2" borderId="1" xfId="3" applyNumberFormat="1" applyFont="1" applyFill="1" applyBorder="1"/>
    <xf numFmtId="38" fontId="1" fillId="2" borderId="0" xfId="3" applyNumberFormat="1" applyFont="1" applyFill="1" applyBorder="1"/>
    <xf numFmtId="38" fontId="18" fillId="2" borderId="0" xfId="3" applyNumberFormat="1" applyFont="1" applyFill="1" applyBorder="1"/>
    <xf numFmtId="6" fontId="22" fillId="3" borderId="0" xfId="3" applyNumberFormat="1" applyFont="1" applyFill="1" applyAlignment="1">
      <alignment horizontal="center"/>
    </xf>
    <xf numFmtId="6" fontId="22" fillId="3" borderId="0" xfId="3" applyNumberFormat="1" applyFont="1" applyFill="1"/>
    <xf numFmtId="6" fontId="22" fillId="3" borderId="1" xfId="3" applyNumberFormat="1" applyFont="1" applyFill="1" applyBorder="1"/>
    <xf numFmtId="6" fontId="21" fillId="3" borderId="0" xfId="3" applyNumberFormat="1" applyFont="1" applyFill="1"/>
    <xf numFmtId="6" fontId="23" fillId="3" borderId="0" xfId="3" applyNumberFormat="1" applyFont="1" applyFill="1"/>
    <xf numFmtId="6" fontId="21" fillId="3" borderId="2" xfId="3" applyNumberFormat="1" applyFont="1" applyFill="1" applyBorder="1"/>
    <xf numFmtId="6" fontId="21" fillId="3" borderId="2" xfId="3" applyNumberFormat="1" applyFont="1" applyFill="1" applyBorder="1" applyAlignment="1">
      <alignment horizontal="right"/>
    </xf>
    <xf numFmtId="6" fontId="21" fillId="3" borderId="0" xfId="3" applyNumberFormat="1" applyFont="1" applyFill="1" applyAlignment="1">
      <alignment horizontal="right"/>
    </xf>
    <xf numFmtId="6" fontId="23" fillId="3" borderId="0" xfId="3" applyNumberFormat="1" applyFont="1" applyFill="1" applyAlignment="1">
      <alignment horizontal="right"/>
    </xf>
    <xf numFmtId="6" fontId="21" fillId="2" borderId="0" xfId="3" applyNumberFormat="1" applyFont="1" applyFill="1" applyAlignment="1">
      <alignment vertical="center" wrapText="1"/>
    </xf>
    <xf numFmtId="6" fontId="22" fillId="0" borderId="0" xfId="3" applyNumberFormat="1" applyFont="1"/>
    <xf numFmtId="6" fontId="22" fillId="0" borderId="0" xfId="3" applyNumberFormat="1" applyFont="1" applyAlignment="1">
      <alignment horizontal="center"/>
    </xf>
    <xf numFmtId="6" fontId="22" fillId="0" borderId="1" xfId="3" applyNumberFormat="1" applyFont="1" applyFill="1" applyBorder="1"/>
    <xf numFmtId="6" fontId="21" fillId="0" borderId="0" xfId="3" applyNumberFormat="1" applyFont="1"/>
    <xf numFmtId="6" fontId="22" fillId="0" borderId="0" xfId="3" applyNumberFormat="1" applyFont="1" applyFill="1"/>
    <xf numFmtId="6" fontId="23" fillId="0" borderId="0" xfId="3" applyNumberFormat="1" applyFont="1" applyFill="1"/>
    <xf numFmtId="6" fontId="21" fillId="0" borderId="2" xfId="3" applyNumberFormat="1" applyFont="1" applyFill="1" applyBorder="1"/>
    <xf numFmtId="6" fontId="21" fillId="0" borderId="2" xfId="3" applyNumberFormat="1" applyFont="1" applyFill="1" applyBorder="1" applyAlignment="1">
      <alignment horizontal="right"/>
    </xf>
    <xf numFmtId="6" fontId="21" fillId="0" borderId="0" xfId="3" applyNumberFormat="1" applyFont="1" applyFill="1" applyAlignment="1">
      <alignment horizontal="right"/>
    </xf>
    <xf numFmtId="6" fontId="21" fillId="0" borderId="0" xfId="3" applyNumberFormat="1" applyFont="1" applyFill="1"/>
    <xf numFmtId="6" fontId="23" fillId="0" borderId="0" xfId="3" applyNumberFormat="1" applyFont="1" applyFill="1" applyAlignment="1">
      <alignment horizontal="right"/>
    </xf>
    <xf numFmtId="6" fontId="21" fillId="2" borderId="0" xfId="3" applyNumberFormat="1" applyFont="1" applyFill="1" applyAlignment="1">
      <alignment horizontal="center"/>
    </xf>
    <xf numFmtId="6" fontId="23" fillId="2" borderId="0" xfId="3" applyNumberFormat="1" applyFont="1" applyFill="1"/>
    <xf numFmtId="6" fontId="21" fillId="2" borderId="2" xfId="3" applyNumberFormat="1" applyFont="1" applyFill="1" applyBorder="1"/>
    <xf numFmtId="6" fontId="21" fillId="2" borderId="0" xfId="3" applyNumberFormat="1" applyFont="1" applyFill="1"/>
    <xf numFmtId="6" fontId="21" fillId="2" borderId="2" xfId="3" applyNumberFormat="1" applyFont="1" applyFill="1" applyBorder="1" applyAlignment="1">
      <alignment horizontal="right"/>
    </xf>
    <xf numFmtId="6" fontId="21" fillId="2" borderId="0" xfId="3" applyNumberFormat="1" applyFont="1" applyFill="1" applyAlignment="1">
      <alignment horizontal="right"/>
    </xf>
    <xf numFmtId="6" fontId="21" fillId="2" borderId="1" xfId="3" applyNumberFormat="1" applyFont="1" applyFill="1" applyBorder="1" applyAlignment="1">
      <alignment horizontal="right"/>
    </xf>
    <xf numFmtId="6" fontId="27" fillId="3" borderId="0" xfId="3" applyNumberFormat="1" applyFont="1" applyFill="1" applyAlignment="1">
      <alignment horizontal="right"/>
    </xf>
    <xf numFmtId="6" fontId="27" fillId="3" borderId="1" xfId="3" applyNumberFormat="1" applyFont="1" applyFill="1" applyBorder="1" applyAlignment="1">
      <alignment horizontal="right" indent="1"/>
    </xf>
    <xf numFmtId="6" fontId="25" fillId="3" borderId="0" xfId="3" applyNumberFormat="1" applyFont="1" applyFill="1"/>
    <xf numFmtId="6" fontId="25" fillId="3" borderId="0" xfId="3" applyNumberFormat="1" applyFont="1" applyFill="1" applyAlignment="1">
      <alignment horizontal="right"/>
    </xf>
    <xf numFmtId="6" fontId="27" fillId="3" borderId="0" xfId="3" applyNumberFormat="1" applyFont="1" applyFill="1" applyAlignment="1">
      <alignment horizontal="right" indent="1"/>
    </xf>
    <xf numFmtId="6" fontId="25" fillId="3" borderId="2" xfId="3" applyNumberFormat="1" applyFont="1" applyFill="1" applyBorder="1" applyAlignment="1">
      <alignment horizontal="right"/>
    </xf>
    <xf numFmtId="6" fontId="26" fillId="3" borderId="0" xfId="3" applyNumberFormat="1" applyFont="1" applyFill="1"/>
    <xf numFmtId="6" fontId="27" fillId="3" borderId="1" xfId="3" applyNumberFormat="1" applyFont="1" applyFill="1" applyBorder="1" applyAlignment="1">
      <alignment horizontal="right"/>
    </xf>
    <xf numFmtId="6" fontId="27" fillId="3" borderId="0" xfId="3" applyNumberFormat="1" applyFont="1" applyFill="1"/>
    <xf numFmtId="6" fontId="25" fillId="2" borderId="0" xfId="3" applyNumberFormat="1" applyFont="1" applyFill="1" applyAlignment="1">
      <alignment vertical="center" wrapText="1"/>
    </xf>
    <xf numFmtId="6" fontId="26" fillId="0" borderId="0" xfId="3" applyNumberFormat="1" applyFont="1"/>
    <xf numFmtId="6" fontId="27" fillId="0" borderId="0" xfId="3" applyNumberFormat="1" applyFont="1" applyAlignment="1">
      <alignment horizontal="right" indent="1"/>
    </xf>
    <xf numFmtId="6" fontId="27" fillId="0" borderId="1" xfId="3" applyNumberFormat="1" applyFont="1" applyBorder="1" applyAlignment="1">
      <alignment horizontal="right" indent="1"/>
    </xf>
    <xf numFmtId="6" fontId="25" fillId="0" borderId="0" xfId="3" applyNumberFormat="1" applyFont="1"/>
    <xf numFmtId="6" fontId="25" fillId="0" borderId="0" xfId="3" applyNumberFormat="1" applyFont="1" applyAlignment="1">
      <alignment horizontal="right"/>
    </xf>
    <xf numFmtId="6" fontId="27" fillId="0" borderId="0" xfId="3" applyNumberFormat="1" applyFont="1" applyAlignment="1">
      <alignment horizontal="right"/>
    </xf>
    <xf numFmtId="6" fontId="25" fillId="0" borderId="2" xfId="3" applyNumberFormat="1" applyFont="1" applyBorder="1" applyAlignment="1">
      <alignment horizontal="right"/>
    </xf>
    <xf numFmtId="6" fontId="27" fillId="0" borderId="1" xfId="3" applyNumberFormat="1" applyFont="1" applyBorder="1" applyAlignment="1">
      <alignment horizontal="right"/>
    </xf>
    <xf numFmtId="6" fontId="27" fillId="0" borderId="0" xfId="3" applyNumberFormat="1" applyFont="1"/>
    <xf numFmtId="6" fontId="26" fillId="0" borderId="0" xfId="3" applyNumberFormat="1" applyFont="1" applyAlignment="1">
      <alignment horizontal="right" indent="1"/>
    </xf>
    <xf numFmtId="6" fontId="26" fillId="0" borderId="1" xfId="3" applyNumberFormat="1" applyFont="1" applyBorder="1" applyAlignment="1">
      <alignment horizontal="right" indent="1"/>
    </xf>
    <xf numFmtId="6" fontId="26" fillId="0" borderId="0" xfId="3" applyNumberFormat="1" applyFont="1" applyAlignment="1">
      <alignment horizontal="right"/>
    </xf>
    <xf numFmtId="6" fontId="26" fillId="3" borderId="0" xfId="3" applyNumberFormat="1" applyFont="1" applyFill="1" applyAlignment="1">
      <alignment horizontal="right"/>
    </xf>
    <xf numFmtId="6" fontId="25" fillId="2" borderId="0" xfId="3" applyNumberFormat="1" applyFont="1" applyFill="1" applyAlignment="1">
      <alignment horizontal="center"/>
    </xf>
    <xf numFmtId="6" fontId="26" fillId="2" borderId="0" xfId="3" applyNumberFormat="1" applyFont="1" applyFill="1" applyAlignment="1">
      <alignment horizontal="right"/>
    </xf>
    <xf numFmtId="6" fontId="26" fillId="2" borderId="1" xfId="3" applyNumberFormat="1" applyFont="1" applyFill="1" applyBorder="1" applyAlignment="1">
      <alignment horizontal="right"/>
    </xf>
    <xf numFmtId="6" fontId="25" fillId="2" borderId="0" xfId="3" applyNumberFormat="1" applyFont="1" applyFill="1"/>
    <xf numFmtId="6" fontId="25" fillId="2" borderId="0" xfId="3" applyNumberFormat="1" applyFont="1" applyFill="1" applyAlignment="1">
      <alignment horizontal="right"/>
    </xf>
    <xf numFmtId="6" fontId="27" fillId="2" borderId="0" xfId="3" applyNumberFormat="1" applyFont="1" applyFill="1" applyAlignment="1">
      <alignment horizontal="right"/>
    </xf>
    <xf numFmtId="6" fontId="25" fillId="2" borderId="2" xfId="3" applyNumberFormat="1" applyFont="1" applyFill="1" applyBorder="1" applyAlignment="1">
      <alignment horizontal="right"/>
    </xf>
    <xf numFmtId="6" fontId="27" fillId="2" borderId="1" xfId="3" applyNumberFormat="1" applyFont="1" applyFill="1" applyBorder="1" applyAlignment="1">
      <alignment horizontal="right"/>
    </xf>
    <xf numFmtId="6" fontId="27" fillId="2" borderId="0" xfId="3" applyNumberFormat="1" applyFont="1" applyFill="1"/>
    <xf numFmtId="38" fontId="23" fillId="3" borderId="1" xfId="2" applyNumberFormat="1" applyFont="1" applyFill="1" applyBorder="1" applyAlignment="1">
      <alignment horizontal="right"/>
    </xf>
    <xf numFmtId="6" fontId="23" fillId="3" borderId="1" xfId="3" applyNumberFormat="1" applyFont="1" applyFill="1" applyBorder="1" applyAlignment="1">
      <alignment horizontal="right"/>
    </xf>
    <xf numFmtId="38" fontId="23" fillId="0" borderId="1" xfId="2" applyNumberFormat="1" applyFont="1" applyFill="1" applyBorder="1" applyAlignment="1">
      <alignment horizontal="right"/>
    </xf>
    <xf numFmtId="6" fontId="23" fillId="0" borderId="1" xfId="3" applyNumberFormat="1" applyFont="1" applyFill="1" applyBorder="1" applyAlignment="1">
      <alignment horizontal="right"/>
    </xf>
    <xf numFmtId="6" fontId="26" fillId="0" borderId="0" xfId="3" applyNumberFormat="1" applyFont="1" applyBorder="1" applyAlignment="1">
      <alignment horizontal="right" indent="1"/>
    </xf>
    <xf numFmtId="165" fontId="14" fillId="0" borderId="0" xfId="3" applyNumberFormat="1" applyFont="1" applyFill="1"/>
    <xf numFmtId="164" fontId="22" fillId="0" borderId="0" xfId="2" applyNumberFormat="1" applyFont="1"/>
    <xf numFmtId="8" fontId="1" fillId="0" borderId="0" xfId="0" applyNumberFormat="1" applyFont="1"/>
    <xf numFmtId="165" fontId="12" fillId="0" borderId="0" xfId="3" applyNumberFormat="1" applyFont="1" applyFill="1"/>
    <xf numFmtId="38" fontId="23" fillId="0" borderId="0" xfId="2" applyNumberFormat="1" applyFont="1" applyFill="1" applyAlignment="1">
      <alignment horizontal="center"/>
    </xf>
    <xf numFmtId="6" fontId="22" fillId="0" borderId="0" xfId="3" applyNumberFormat="1" applyFont="1" applyFill="1" applyAlignment="1">
      <alignment horizontal="center"/>
    </xf>
    <xf numFmtId="6" fontId="21" fillId="4" borderId="0" xfId="3" applyNumberFormat="1" applyFont="1" applyFill="1" applyAlignment="1">
      <alignment vertical="center" wrapText="1"/>
    </xf>
    <xf numFmtId="38" fontId="23" fillId="4" borderId="0" xfId="2" applyNumberFormat="1" applyFont="1" applyFill="1" applyAlignment="1">
      <alignment vertical="center" wrapText="1"/>
    </xf>
    <xf numFmtId="6" fontId="25" fillId="2" borderId="0" xfId="3" applyNumberFormat="1" applyFont="1" applyFill="1" applyAlignment="1">
      <alignment horizontal="right" vertical="center" wrapText="1"/>
    </xf>
    <xf numFmtId="38" fontId="27" fillId="0" borderId="0" xfId="2" applyNumberFormat="1" applyFont="1" applyFill="1" applyAlignment="1">
      <alignment horizontal="right"/>
    </xf>
    <xf numFmtId="6" fontId="26" fillId="0" borderId="0" xfId="3" applyNumberFormat="1" applyFont="1" applyFill="1" applyAlignment="1">
      <alignment horizontal="right"/>
    </xf>
    <xf numFmtId="6" fontId="25" fillId="3" borderId="0" xfId="3" applyNumberFormat="1" applyFont="1" applyFill="1" applyAlignment="1"/>
    <xf numFmtId="6" fontId="26" fillId="3" borderId="0" xfId="3" applyNumberFormat="1" applyFont="1" applyFill="1" applyAlignment="1"/>
    <xf numFmtId="6" fontId="27" fillId="3" borderId="0" xfId="3" applyNumberFormat="1" applyFont="1" applyFill="1" applyAlignment="1"/>
    <xf numFmtId="6" fontId="25" fillId="0" borderId="0" xfId="3" applyNumberFormat="1" applyFont="1" applyAlignment="1"/>
    <xf numFmtId="6" fontId="26" fillId="0" borderId="0" xfId="3" applyNumberFormat="1" applyFont="1" applyAlignment="1"/>
    <xf numFmtId="6" fontId="27" fillId="0" borderId="0" xfId="3" applyNumberFormat="1" applyFont="1" applyAlignment="1"/>
    <xf numFmtId="38" fontId="23" fillId="0" borderId="1" xfId="2" applyNumberFormat="1" applyFont="1" applyFill="1" applyBorder="1"/>
    <xf numFmtId="3" fontId="12" fillId="3" borderId="0" xfId="0" applyNumberFormat="1" applyFont="1" applyFill="1" applyAlignment="1">
      <alignment horizontal="center"/>
    </xf>
    <xf numFmtId="3" fontId="12" fillId="0" borderId="0" xfId="0" applyNumberFormat="1" applyFont="1" applyAlignment="1">
      <alignment horizontal="center"/>
    </xf>
    <xf numFmtId="3" fontId="12" fillId="2" borderId="0" xfId="0" applyNumberFormat="1" applyFont="1" applyFill="1" applyAlignment="1">
      <alignment horizontal="center"/>
    </xf>
    <xf numFmtId="0" fontId="25" fillId="3" borderId="0" xfId="0" applyFont="1" applyFill="1" applyAlignment="1">
      <alignment horizontal="center"/>
    </xf>
    <xf numFmtId="0" fontId="25" fillId="0" borderId="0" xfId="0" applyFont="1" applyAlignment="1">
      <alignment horizontal="center"/>
    </xf>
    <xf numFmtId="164" fontId="25" fillId="3" borderId="0" xfId="2" applyNumberFormat="1" applyFont="1" applyFill="1" applyAlignment="1">
      <alignment horizontal="center"/>
    </xf>
    <xf numFmtId="42" fontId="25" fillId="0" borderId="0" xfId="0" applyNumberFormat="1" applyFont="1" applyAlignment="1">
      <alignment horizontal="center"/>
    </xf>
    <xf numFmtId="3" fontId="21" fillId="3" borderId="0" xfId="0" applyNumberFormat="1" applyFont="1" applyFill="1" applyAlignment="1">
      <alignment horizontal="center"/>
    </xf>
    <xf numFmtId="3" fontId="21" fillId="0" borderId="0" xfId="0" applyNumberFormat="1" applyFont="1" applyAlignment="1">
      <alignment horizontal="center"/>
    </xf>
    <xf numFmtId="3" fontId="21" fillId="2" borderId="0" xfId="0" applyNumberFormat="1" applyFont="1" applyFill="1" applyAlignment="1">
      <alignment horizontal="center"/>
    </xf>
    <xf numFmtId="3" fontId="4" fillId="3" borderId="0" xfId="0" applyNumberFormat="1" applyFont="1" applyFill="1" applyAlignment="1">
      <alignment horizontal="center"/>
    </xf>
    <xf numFmtId="38" fontId="4" fillId="3" borderId="0" xfId="0" applyNumberFormat="1" applyFont="1" applyFill="1" applyAlignment="1">
      <alignment horizontal="center"/>
    </xf>
    <xf numFmtId="3" fontId="4" fillId="0" borderId="0" xfId="0" applyNumberFormat="1" applyFont="1" applyAlignment="1">
      <alignment horizontal="center"/>
    </xf>
    <xf numFmtId="38" fontId="4" fillId="0" borderId="0" xfId="0" applyNumberFormat="1" applyFont="1" applyAlignment="1">
      <alignment horizontal="center"/>
    </xf>
    <xf numFmtId="3" fontId="4" fillId="2" borderId="0" xfId="0" applyNumberFormat="1" applyFont="1" applyFill="1" applyAlignment="1">
      <alignment horizontal="center"/>
    </xf>
    <xf numFmtId="38" fontId="4" fillId="2" borderId="0" xfId="0" applyNumberFormat="1" applyFont="1" applyFill="1" applyAlignment="1">
      <alignment horizontal="center"/>
    </xf>
    <xf numFmtId="3" fontId="16" fillId="3" borderId="0" xfId="0" applyNumberFormat="1" applyFont="1" applyFill="1" applyAlignment="1">
      <alignment horizontal="center"/>
    </xf>
    <xf numFmtId="38" fontId="16" fillId="3" borderId="0" xfId="0" applyNumberFormat="1" applyFont="1" applyFill="1" applyAlignment="1">
      <alignment horizontal="center"/>
    </xf>
    <xf numFmtId="3" fontId="16" fillId="0" borderId="0" xfId="0" applyNumberFormat="1" applyFont="1" applyAlignment="1">
      <alignment horizontal="center"/>
    </xf>
    <xf numFmtId="38" fontId="16" fillId="0" borderId="0" xfId="0" applyNumberFormat="1" applyFont="1" applyAlignment="1">
      <alignment horizontal="center"/>
    </xf>
    <xf numFmtId="3" fontId="16" fillId="2" borderId="0" xfId="0" applyNumberFormat="1" applyFont="1" applyFill="1" applyAlignment="1">
      <alignment horizontal="center"/>
    </xf>
    <xf numFmtId="38" fontId="16" fillId="2" borderId="0" xfId="0" applyNumberFormat="1" applyFont="1" applyFill="1" applyAlignment="1">
      <alignment horizontal="center"/>
    </xf>
  </cellXfs>
  <cellStyles count="4">
    <cellStyle name="Comma" xfId="2" builtinId="3"/>
    <cellStyle name="Currency" xfId="3" builtinId="4"/>
    <cellStyle name="Normal" xfId="0" builtinId="0"/>
    <cellStyle name="Percent" xfId="1" builtinId="5"/>
  </cellStyles>
  <dxfs count="0"/>
  <tableStyles count="0" defaultTableStyle="TableStyleMedium9"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31"/>
  <sheetViews>
    <sheetView showGridLines="0" workbookViewId="0">
      <selection activeCell="E8" sqref="E8:E9"/>
    </sheetView>
  </sheetViews>
  <sheetFormatPr defaultColWidth="9.33203125" defaultRowHeight="13.2" x14ac:dyDescent="0.25"/>
  <cols>
    <col min="1" max="1" width="3.44140625" style="18" customWidth="1"/>
    <col min="2" max="2" width="100.6640625" style="19" customWidth="1"/>
    <col min="3" max="5" width="11" style="18" customWidth="1"/>
    <col min="6" max="6" width="11" style="19" customWidth="1"/>
    <col min="7" max="7" width="11" style="18" customWidth="1"/>
    <col min="8" max="16384" width="9.33203125" style="18"/>
  </cols>
  <sheetData>
    <row r="1" spans="1:6" s="22" customFormat="1" ht="15.6" x14ac:dyDescent="0.25">
      <c r="B1" s="25" t="s">
        <v>28</v>
      </c>
      <c r="F1" s="23"/>
    </row>
    <row r="2" spans="1:6" x14ac:dyDescent="0.25">
      <c r="A2" s="7" t="s">
        <v>50</v>
      </c>
    </row>
    <row r="3" spans="1:6" ht="118.8" x14ac:dyDescent="0.25">
      <c r="B3" s="19" t="s">
        <v>79</v>
      </c>
    </row>
    <row r="4" spans="1:6" x14ac:dyDescent="0.25">
      <c r="A4" s="7" t="s">
        <v>30</v>
      </c>
    </row>
    <row r="5" spans="1:6" ht="54.75" customHeight="1" x14ac:dyDescent="0.25">
      <c r="B5" s="19" t="s">
        <v>80</v>
      </c>
      <c r="F5" s="20"/>
    </row>
    <row r="6" spans="1:6" ht="15.6" x14ac:dyDescent="0.25">
      <c r="B6" s="25" t="s">
        <v>29</v>
      </c>
      <c r="F6" s="7"/>
    </row>
    <row r="7" spans="1:6" s="22" customFormat="1" ht="15" x14ac:dyDescent="0.25">
      <c r="A7" s="7" t="s">
        <v>42</v>
      </c>
      <c r="B7" s="19"/>
      <c r="F7" s="24"/>
    </row>
    <row r="8" spans="1:6" ht="18" customHeight="1" x14ac:dyDescent="0.25">
      <c r="B8" s="19" t="s">
        <v>68</v>
      </c>
      <c r="F8" s="21"/>
    </row>
    <row r="9" spans="1:6" x14ac:dyDescent="0.25">
      <c r="A9" s="7" t="s">
        <v>44</v>
      </c>
    </row>
    <row r="10" spans="1:6" ht="56.25" customHeight="1" x14ac:dyDescent="0.25">
      <c r="B10" s="19" t="s">
        <v>69</v>
      </c>
    </row>
    <row r="11" spans="1:6" x14ac:dyDescent="0.25">
      <c r="A11" s="7" t="s">
        <v>46</v>
      </c>
    </row>
    <row r="12" spans="1:6" ht="30" customHeight="1" x14ac:dyDescent="0.25">
      <c r="B12" s="19" t="s">
        <v>70</v>
      </c>
    </row>
    <row r="13" spans="1:6" x14ac:dyDescent="0.25">
      <c r="A13" s="7" t="s">
        <v>31</v>
      </c>
    </row>
    <row r="14" spans="1:6" ht="30" customHeight="1" x14ac:dyDescent="0.25">
      <c r="B14" s="19" t="s">
        <v>71</v>
      </c>
    </row>
    <row r="15" spans="1:6" x14ac:dyDescent="0.25">
      <c r="A15" s="7" t="s">
        <v>48</v>
      </c>
      <c r="B15" s="7"/>
    </row>
    <row r="16" spans="1:6" ht="26.4" x14ac:dyDescent="0.25">
      <c r="B16" s="19" t="s">
        <v>72</v>
      </c>
    </row>
    <row r="17" spans="1:2" ht="15.6" x14ac:dyDescent="0.25">
      <c r="B17" s="25" t="s">
        <v>39</v>
      </c>
    </row>
    <row r="18" spans="1:2" x14ac:dyDescent="0.25">
      <c r="A18" s="7" t="s">
        <v>32</v>
      </c>
    </row>
    <row r="19" spans="1:2" ht="52.8" x14ac:dyDescent="0.25">
      <c r="B19" s="19" t="s">
        <v>73</v>
      </c>
    </row>
    <row r="20" spans="1:2" x14ac:dyDescent="0.25">
      <c r="A20" s="7" t="s">
        <v>33</v>
      </c>
    </row>
    <row r="21" spans="1:2" ht="52.8" x14ac:dyDescent="0.25">
      <c r="B21" s="19" t="s">
        <v>74</v>
      </c>
    </row>
    <row r="22" spans="1:2" ht="15.6" x14ac:dyDescent="0.25">
      <c r="B22" s="25" t="s">
        <v>64</v>
      </c>
    </row>
    <row r="23" spans="1:2" ht="15.6" x14ac:dyDescent="0.25">
      <c r="A23" s="7" t="s">
        <v>49</v>
      </c>
      <c r="B23" s="25"/>
    </row>
    <row r="24" spans="1:2" ht="17.25" customHeight="1" x14ac:dyDescent="0.25">
      <c r="B24" s="19" t="s">
        <v>75</v>
      </c>
    </row>
    <row r="25" spans="1:2" x14ac:dyDescent="0.25">
      <c r="A25" s="7" t="s">
        <v>52</v>
      </c>
    </row>
    <row r="26" spans="1:2" ht="26.4" x14ac:dyDescent="0.25">
      <c r="B26" s="19" t="s">
        <v>78</v>
      </c>
    </row>
    <row r="27" spans="1:2" x14ac:dyDescent="0.25">
      <c r="A27" s="7" t="s">
        <v>34</v>
      </c>
    </row>
    <row r="28" spans="1:2" ht="26.4" x14ac:dyDescent="0.25">
      <c r="B28" s="19" t="s">
        <v>76</v>
      </c>
    </row>
    <row r="29" spans="1:2" ht="15.6" x14ac:dyDescent="0.25">
      <c r="B29" s="25"/>
    </row>
    <row r="30" spans="1:2" ht="15" customHeight="1" x14ac:dyDescent="0.25">
      <c r="A30" s="7" t="s">
        <v>54</v>
      </c>
    </row>
    <row r="31" spans="1:2" ht="15" customHeight="1" x14ac:dyDescent="0.25">
      <c r="B31" s="19" t="s">
        <v>77</v>
      </c>
    </row>
  </sheetData>
  <pageMargins left="0.25" right="0.25" top="0.75" bottom="0.75" header="0.3" footer="0.3"/>
  <pageSetup scale="9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AE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89</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4">
        <v>147</v>
      </c>
      <c r="C3" s="238">
        <v>1124.3</v>
      </c>
      <c r="D3" s="162">
        <v>158</v>
      </c>
      <c r="E3" s="285">
        <v>1322.8</v>
      </c>
      <c r="F3" s="154">
        <v>137</v>
      </c>
      <c r="G3" s="238">
        <v>1077.4000000000001</v>
      </c>
      <c r="H3" s="162"/>
      <c r="I3" s="285"/>
      <c r="J3" s="154"/>
      <c r="K3" s="238"/>
      <c r="L3" s="162"/>
      <c r="M3" s="285"/>
      <c r="N3" s="154"/>
      <c r="O3" s="238"/>
      <c r="P3" s="162"/>
      <c r="Q3" s="285"/>
      <c r="R3" s="154"/>
      <c r="S3" s="238"/>
      <c r="T3" s="162"/>
      <c r="U3" s="285"/>
      <c r="V3" s="154"/>
      <c r="W3" s="238"/>
      <c r="X3" s="162"/>
      <c r="Y3" s="285"/>
      <c r="Z3" s="148">
        <f>B3+D3+F3+H3+J3+L3+N3+P3+R3+T3+V3+X3</f>
        <v>442</v>
      </c>
      <c r="AA3" s="251">
        <f>C3+E3+G3+I3+K3+M3+O3+Q3+S3+U3+W3+Y3</f>
        <v>3524.5</v>
      </c>
    </row>
    <row r="4" spans="1:29" ht="12.75" customHeight="1" x14ac:dyDescent="0.25">
      <c r="A4" s="2" t="s">
        <v>38</v>
      </c>
      <c r="B4" s="154"/>
      <c r="C4" s="239">
        <v>288</v>
      </c>
      <c r="D4" s="162"/>
      <c r="E4" s="286">
        <v>306</v>
      </c>
      <c r="F4" s="154"/>
      <c r="G4" s="239">
        <v>254</v>
      </c>
      <c r="H4" s="162"/>
      <c r="I4" s="286"/>
      <c r="J4" s="154"/>
      <c r="K4" s="239"/>
      <c r="L4" s="162"/>
      <c r="M4" s="286"/>
      <c r="N4" s="154"/>
      <c r="O4" s="239"/>
      <c r="P4" s="162"/>
      <c r="Q4" s="286"/>
      <c r="R4" s="154"/>
      <c r="S4" s="239"/>
      <c r="T4" s="162"/>
      <c r="U4" s="286"/>
      <c r="V4" s="154"/>
      <c r="W4" s="239"/>
      <c r="X4" s="162"/>
      <c r="Y4" s="286"/>
      <c r="Z4" s="148"/>
      <c r="AA4" s="252">
        <f>C4+E4+G4+I4+K4+M4+O4+Q4+S4+U4+W4+Y4</f>
        <v>848</v>
      </c>
    </row>
    <row r="5" spans="1:29" ht="12.75" customHeight="1" x14ac:dyDescent="0.25">
      <c r="A5" s="3" t="s">
        <v>15</v>
      </c>
      <c r="B5" s="154"/>
      <c r="C5" s="240">
        <f>SUM(C3:C4)</f>
        <v>1412.3</v>
      </c>
      <c r="D5" s="162"/>
      <c r="E5" s="260">
        <f>SUM(E3:E4)</f>
        <v>1628.8</v>
      </c>
      <c r="F5" s="154"/>
      <c r="G5" s="240">
        <f>SUM(G3:G4)</f>
        <v>1331.4</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4372.5</v>
      </c>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9" s="2" customFormat="1" ht="12.75" customHeight="1" x14ac:dyDescent="0.25">
      <c r="A7" s="2" t="s">
        <v>58</v>
      </c>
      <c r="B7" s="154"/>
      <c r="C7" s="308">
        <v>59514.09</v>
      </c>
      <c r="D7" s="162"/>
      <c r="E7" s="309">
        <v>44209.77</v>
      </c>
      <c r="F7" s="154"/>
      <c r="G7" s="308">
        <v>29565.8</v>
      </c>
      <c r="H7" s="162"/>
      <c r="I7" s="309"/>
      <c r="J7" s="154"/>
      <c r="K7" s="308"/>
      <c r="L7" s="162"/>
      <c r="M7" s="309"/>
      <c r="N7" s="154"/>
      <c r="O7" s="308"/>
      <c r="P7" s="162"/>
      <c r="Q7" s="309"/>
      <c r="R7" s="154"/>
      <c r="S7" s="308"/>
      <c r="T7" s="162"/>
      <c r="U7" s="309"/>
      <c r="V7" s="154"/>
      <c r="W7" s="308"/>
      <c r="X7" s="162"/>
      <c r="Y7" s="309"/>
      <c r="Z7" s="148"/>
      <c r="AA7" s="324">
        <f>C7+E7+G7+I7+K7+M7+O7+Q7+S7+U7+W7+Y7</f>
        <v>133289.65999999997</v>
      </c>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63</v>
      </c>
      <c r="C10" s="238">
        <v>2730.63</v>
      </c>
      <c r="D10" s="162">
        <v>72</v>
      </c>
      <c r="E10" s="285">
        <v>2899.84</v>
      </c>
      <c r="F10" s="154">
        <v>57</v>
      </c>
      <c r="G10" s="238">
        <v>2463.77</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192</v>
      </c>
      <c r="AA10" s="251">
        <f t="shared" ref="AA10" si="1">C10+E10+G10+I10+K10+M10+O10+Q10+S10+U10+W10+Y10</f>
        <v>8094.24</v>
      </c>
    </row>
    <row r="11" spans="1:29" ht="12.75" customHeight="1" x14ac:dyDescent="0.25">
      <c r="A11" s="69" t="s">
        <v>65</v>
      </c>
      <c r="B11" s="154">
        <v>4</v>
      </c>
      <c r="C11" s="238">
        <v>59.17</v>
      </c>
      <c r="D11" s="162">
        <v>1</v>
      </c>
      <c r="E11" s="285">
        <v>12.59</v>
      </c>
      <c r="F11" s="154">
        <v>-4</v>
      </c>
      <c r="G11" s="238">
        <v>-395.9</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1</v>
      </c>
      <c r="AA11" s="251">
        <f t="shared" si="2"/>
        <v>-324.14</v>
      </c>
    </row>
    <row r="12" spans="1:29" ht="12.75" customHeight="1" x14ac:dyDescent="0.25">
      <c r="A12" s="2" t="s">
        <v>62</v>
      </c>
      <c r="B12" s="160">
        <v>1</v>
      </c>
      <c r="C12" s="308">
        <v>151.96</v>
      </c>
      <c r="D12" s="291">
        <v>0</v>
      </c>
      <c r="E12" s="309">
        <v>-58.96</v>
      </c>
      <c r="F12" s="160"/>
      <c r="G12" s="308"/>
      <c r="H12" s="291"/>
      <c r="I12" s="309"/>
      <c r="J12" s="160"/>
      <c r="K12" s="308"/>
      <c r="L12" s="291"/>
      <c r="M12" s="309"/>
      <c r="N12" s="160"/>
      <c r="O12" s="308"/>
      <c r="P12" s="291"/>
      <c r="Q12" s="309"/>
      <c r="R12" s="160"/>
      <c r="S12" s="308"/>
      <c r="T12" s="291"/>
      <c r="U12" s="309"/>
      <c r="V12" s="160"/>
      <c r="W12" s="308"/>
      <c r="X12" s="291"/>
      <c r="Y12" s="309"/>
      <c r="Z12" s="304">
        <f t="shared" si="2"/>
        <v>1</v>
      </c>
      <c r="AA12" s="310">
        <f t="shared" si="2"/>
        <v>93</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9" ht="12.75" customHeight="1" x14ac:dyDescent="0.25">
      <c r="A14" s="7" t="s">
        <v>19</v>
      </c>
      <c r="B14" s="154">
        <f t="shared" ref="B14:AA14" si="3">SUM(B10:B13)</f>
        <v>68</v>
      </c>
      <c r="C14" s="240">
        <f t="shared" si="3"/>
        <v>2941.76</v>
      </c>
      <c r="D14" s="162">
        <f t="shared" si="3"/>
        <v>73</v>
      </c>
      <c r="E14" s="260">
        <f t="shared" si="3"/>
        <v>2853.4700000000003</v>
      </c>
      <c r="F14" s="154">
        <f t="shared" si="3"/>
        <v>53</v>
      </c>
      <c r="G14" s="240">
        <f t="shared" si="3"/>
        <v>2067.87</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194</v>
      </c>
      <c r="AA14" s="305">
        <f t="shared" si="3"/>
        <v>7863.0999999999995</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7" ht="12.75" customHeight="1" x14ac:dyDescent="0.25">
      <c r="A19" s="2" t="s">
        <v>45</v>
      </c>
      <c r="B19" s="154">
        <v>1</v>
      </c>
      <c r="C19" s="238">
        <v>413.52</v>
      </c>
      <c r="D19" s="162"/>
      <c r="E19" s="285"/>
      <c r="F19" s="154">
        <v>1</v>
      </c>
      <c r="G19" s="238">
        <v>346.31</v>
      </c>
      <c r="H19" s="162"/>
      <c r="I19" s="285"/>
      <c r="J19" s="154"/>
      <c r="K19" s="238"/>
      <c r="L19" s="162"/>
      <c r="M19" s="285"/>
      <c r="N19" s="154"/>
      <c r="O19" s="238"/>
      <c r="P19" s="162"/>
      <c r="Q19" s="285"/>
      <c r="R19" s="154"/>
      <c r="S19" s="238"/>
      <c r="T19" s="162"/>
      <c r="U19" s="285"/>
      <c r="V19" s="154"/>
      <c r="W19" s="238"/>
      <c r="X19" s="162"/>
      <c r="Y19" s="285"/>
      <c r="Z19" s="148">
        <f t="shared" si="4"/>
        <v>2</v>
      </c>
      <c r="AA19" s="251">
        <f t="shared" si="4"/>
        <v>759.82999999999993</v>
      </c>
    </row>
    <row r="20" spans="1:27" ht="12.75" customHeight="1" x14ac:dyDescent="0.25">
      <c r="A20" s="2" t="s">
        <v>22</v>
      </c>
      <c r="B20" s="160">
        <v>2</v>
      </c>
      <c r="C20" s="308">
        <v>1361.15</v>
      </c>
      <c r="D20" s="291">
        <v>1</v>
      </c>
      <c r="E20" s="309">
        <v>707.46</v>
      </c>
      <c r="F20" s="160">
        <v>3</v>
      </c>
      <c r="G20" s="308">
        <v>2452.84</v>
      </c>
      <c r="H20" s="291"/>
      <c r="I20" s="309"/>
      <c r="J20" s="160"/>
      <c r="K20" s="308"/>
      <c r="L20" s="291"/>
      <c r="M20" s="309"/>
      <c r="N20" s="160"/>
      <c r="O20" s="308"/>
      <c r="P20" s="291"/>
      <c r="Q20" s="309"/>
      <c r="R20" s="160"/>
      <c r="S20" s="308"/>
      <c r="T20" s="291"/>
      <c r="U20" s="309"/>
      <c r="V20" s="160"/>
      <c r="W20" s="308"/>
      <c r="X20" s="291"/>
      <c r="Y20" s="309"/>
      <c r="Z20" s="304">
        <f t="shared" si="4"/>
        <v>6</v>
      </c>
      <c r="AA20" s="310">
        <f t="shared" si="4"/>
        <v>4521.4500000000007</v>
      </c>
    </row>
    <row r="21" spans="1:27" ht="12.75" customHeight="1" x14ac:dyDescent="0.25">
      <c r="A21" s="2" t="s">
        <v>47</v>
      </c>
      <c r="B21" s="311"/>
      <c r="C21" s="239"/>
      <c r="D21" s="312"/>
      <c r="E21" s="286"/>
      <c r="F21" s="311"/>
      <c r="G21" s="239"/>
      <c r="H21" s="312"/>
      <c r="I21" s="286"/>
      <c r="J21" s="311"/>
      <c r="K21" s="239"/>
      <c r="L21" s="312"/>
      <c r="M21" s="286"/>
      <c r="N21" s="311"/>
      <c r="O21" s="239"/>
      <c r="P21" s="312"/>
      <c r="Q21" s="286"/>
      <c r="R21" s="311"/>
      <c r="S21" s="239"/>
      <c r="T21" s="312"/>
      <c r="U21" s="286"/>
      <c r="V21" s="311"/>
      <c r="W21" s="239"/>
      <c r="X21" s="312"/>
      <c r="Y21" s="286"/>
      <c r="Z21" s="313">
        <f t="shared" si="4"/>
        <v>0</v>
      </c>
      <c r="AA21" s="252">
        <f t="shared" si="4"/>
        <v>0</v>
      </c>
    </row>
    <row r="22" spans="1:27" ht="12.75" customHeight="1" x14ac:dyDescent="0.25">
      <c r="A22" s="3" t="s">
        <v>20</v>
      </c>
      <c r="B22" s="154">
        <f t="shared" ref="B22:AA22" si="5">SUM(B17:B21)</f>
        <v>3</v>
      </c>
      <c r="C22" s="240">
        <f t="shared" si="5"/>
        <v>1774.67</v>
      </c>
      <c r="D22" s="162">
        <f t="shared" si="5"/>
        <v>1</v>
      </c>
      <c r="E22" s="260">
        <f t="shared" si="5"/>
        <v>707.46</v>
      </c>
      <c r="F22" s="154">
        <f t="shared" si="5"/>
        <v>4</v>
      </c>
      <c r="G22" s="240">
        <f t="shared" si="5"/>
        <v>2799.15</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8</v>
      </c>
      <c r="AA22" s="305">
        <f t="shared" si="5"/>
        <v>5281.2800000000007</v>
      </c>
    </row>
    <row r="23" spans="1:27" ht="12.75" customHeight="1" x14ac:dyDescent="0.25">
      <c r="A23" s="3"/>
      <c r="B23" s="154"/>
      <c r="C23" s="240"/>
      <c r="D23" s="162"/>
      <c r="E23" s="260"/>
      <c r="F23" s="154"/>
      <c r="G23" s="240"/>
      <c r="H23" s="162"/>
      <c r="I23" s="260"/>
      <c r="J23" s="154"/>
      <c r="K23" s="240"/>
      <c r="L23" s="162"/>
      <c r="M23" s="260"/>
      <c r="N23" s="154"/>
      <c r="O23" s="240"/>
      <c r="P23" s="162"/>
      <c r="Q23" s="260"/>
      <c r="R23" s="154"/>
      <c r="S23" s="240"/>
      <c r="T23" s="162"/>
      <c r="U23" s="260"/>
      <c r="V23" s="154"/>
      <c r="W23" s="240"/>
      <c r="X23" s="162"/>
      <c r="Y23" s="260"/>
      <c r="Z23" s="148"/>
      <c r="AA23" s="253"/>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169</v>
      </c>
      <c r="C25" s="238">
        <v>4677.68</v>
      </c>
      <c r="D25" s="162">
        <v>175</v>
      </c>
      <c r="E25" s="285">
        <v>1943.85</v>
      </c>
      <c r="F25" s="154">
        <v>176</v>
      </c>
      <c r="G25" s="238">
        <v>2495.98</v>
      </c>
      <c r="H25" s="162"/>
      <c r="I25" s="285"/>
      <c r="J25" s="154"/>
      <c r="K25" s="238"/>
      <c r="L25" s="162"/>
      <c r="M25" s="285"/>
      <c r="N25" s="154"/>
      <c r="O25" s="238"/>
      <c r="P25" s="162"/>
      <c r="Q25" s="285"/>
      <c r="R25" s="154"/>
      <c r="S25" s="238"/>
      <c r="T25" s="162"/>
      <c r="U25" s="285"/>
      <c r="V25" s="154"/>
      <c r="W25" s="238"/>
      <c r="X25" s="162"/>
      <c r="Y25" s="285"/>
      <c r="Z25" s="148">
        <f>B25+D25+F25+H25+J25+L25+N25+P25+R25+T25+V25+X25</f>
        <v>520</v>
      </c>
      <c r="AA25" s="251">
        <f>C25+E25+G25+I25+K25+M25+O25+Q25+S25+U25+W25+Y25</f>
        <v>9117.51</v>
      </c>
    </row>
    <row r="26" spans="1:27" ht="12.75" customHeight="1" x14ac:dyDescent="0.25">
      <c r="A26" s="2" t="s">
        <v>66</v>
      </c>
      <c r="B26" s="154">
        <v>70</v>
      </c>
      <c r="C26" s="238">
        <v>617.02</v>
      </c>
      <c r="D26" s="162">
        <v>40</v>
      </c>
      <c r="E26" s="285">
        <v>133.13999999999999</v>
      </c>
      <c r="F26" s="154">
        <v>26</v>
      </c>
      <c r="G26" s="238">
        <v>37.22</v>
      </c>
      <c r="H26" s="162"/>
      <c r="I26" s="285"/>
      <c r="J26" s="154"/>
      <c r="K26" s="238"/>
      <c r="L26" s="162"/>
      <c r="M26" s="285"/>
      <c r="N26" s="154"/>
      <c r="O26" s="238"/>
      <c r="P26" s="162"/>
      <c r="Q26" s="285"/>
      <c r="R26" s="154"/>
      <c r="S26" s="238"/>
      <c r="T26" s="162"/>
      <c r="U26" s="285"/>
      <c r="V26" s="154"/>
      <c r="W26" s="238"/>
      <c r="X26" s="162"/>
      <c r="Y26" s="285"/>
      <c r="Z26" s="148">
        <f>B26+D26+F26+H26+J26+L26+N26+P26+R26+T26+V26+X26</f>
        <v>136</v>
      </c>
      <c r="AA26" s="251">
        <f>C26+E26+G26+I26+K26+M26+O26+Q26+S26+U26+W26+Y26</f>
        <v>787.38</v>
      </c>
    </row>
    <row r="27" spans="1:27" s="12" customFormat="1" ht="12.75" customHeight="1" x14ac:dyDescent="0.25">
      <c r="A27" s="10" t="s">
        <v>59</v>
      </c>
      <c r="B27" s="157">
        <f t="shared" ref="B27:Y27" si="6">B25+B26</f>
        <v>239</v>
      </c>
      <c r="C27" s="242">
        <f t="shared" si="6"/>
        <v>5294.7000000000007</v>
      </c>
      <c r="D27" s="287">
        <f t="shared" si="6"/>
        <v>215</v>
      </c>
      <c r="E27" s="288">
        <f t="shared" si="6"/>
        <v>2076.9899999999998</v>
      </c>
      <c r="F27" s="157">
        <f t="shared" si="6"/>
        <v>202</v>
      </c>
      <c r="G27" s="242">
        <f t="shared" si="6"/>
        <v>2533.1999999999998</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656</v>
      </c>
      <c r="AA27" s="255">
        <f t="shared" si="7"/>
        <v>9904.89</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10011.130000000001</v>
      </c>
      <c r="D29" s="162"/>
      <c r="E29" s="260">
        <f>SUM(E14+E22+E27)</f>
        <v>5637.92</v>
      </c>
      <c r="F29" s="154"/>
      <c r="G29" s="240">
        <f>SUM(G14+G22+G27)</f>
        <v>7400.22</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23049.27</v>
      </c>
    </row>
    <row r="30" spans="1:27"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x14ac:dyDescent="0.25">
      <c r="A32" s="13" t="s">
        <v>40</v>
      </c>
      <c r="B32" s="154">
        <v>1</v>
      </c>
      <c r="C32" s="238">
        <v>959.2</v>
      </c>
      <c r="D32" s="162">
        <v>4</v>
      </c>
      <c r="E32" s="285">
        <v>466.68</v>
      </c>
      <c r="F32" s="154">
        <v>1</v>
      </c>
      <c r="G32" s="238">
        <v>1965.33</v>
      </c>
      <c r="H32" s="162"/>
      <c r="I32" s="285"/>
      <c r="J32" s="154"/>
      <c r="K32" s="238"/>
      <c r="L32" s="162"/>
      <c r="M32" s="285"/>
      <c r="N32" s="154"/>
      <c r="O32" s="238"/>
      <c r="P32" s="162"/>
      <c r="Q32" s="285"/>
      <c r="R32" s="154"/>
      <c r="S32" s="238"/>
      <c r="T32" s="162"/>
      <c r="U32" s="162"/>
      <c r="V32" s="154"/>
      <c r="W32" s="238"/>
      <c r="X32" s="162"/>
      <c r="Y32" s="285"/>
      <c r="Z32" s="150">
        <f t="shared" ref="Z32:AA34" si="8">SUM(B32+D32+F32+H32+J32+L32+N32+P32+R32+T32+V32+X32)</f>
        <v>6</v>
      </c>
      <c r="AA32" s="257">
        <f t="shared" si="8"/>
        <v>3391.21</v>
      </c>
    </row>
    <row r="33" spans="1:31" s="14" customFormat="1" x14ac:dyDescent="0.25">
      <c r="A33" s="13" t="s">
        <v>53</v>
      </c>
      <c r="B33" s="154"/>
      <c r="C33" s="238"/>
      <c r="D33" s="162"/>
      <c r="E33" s="285"/>
      <c r="F33" s="154"/>
      <c r="G33" s="238"/>
      <c r="H33" s="162"/>
      <c r="I33" s="285"/>
      <c r="J33" s="154"/>
      <c r="K33" s="238"/>
      <c r="L33" s="162"/>
      <c r="M33" s="285"/>
      <c r="N33" s="154"/>
      <c r="O33" s="238"/>
      <c r="P33" s="162"/>
      <c r="Q33" s="285"/>
      <c r="R33" s="154"/>
      <c r="S33" s="238"/>
      <c r="T33" s="162"/>
      <c r="U33" s="285"/>
      <c r="V33" s="154"/>
      <c r="W33" s="238"/>
      <c r="X33" s="162"/>
      <c r="Y33" s="285"/>
      <c r="Z33" s="150">
        <f t="shared" si="8"/>
        <v>0</v>
      </c>
      <c r="AA33" s="257">
        <f t="shared" si="8"/>
        <v>0</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1</v>
      </c>
      <c r="C35" s="243">
        <f t="shared" si="9"/>
        <v>959.2</v>
      </c>
      <c r="D35" s="289">
        <f t="shared" si="9"/>
        <v>4</v>
      </c>
      <c r="E35" s="290">
        <f t="shared" si="9"/>
        <v>466.68</v>
      </c>
      <c r="F35" s="158">
        <f t="shared" si="9"/>
        <v>1</v>
      </c>
      <c r="G35" s="243">
        <f t="shared" si="9"/>
        <v>1965.33</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6</v>
      </c>
      <c r="AA35" s="256">
        <f t="shared" si="9"/>
        <v>3391.21</v>
      </c>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3"/>
    </row>
    <row r="39" spans="1:31" s="16" customFormat="1" ht="26.4" x14ac:dyDescent="0.25">
      <c r="A39" s="15" t="s">
        <v>55</v>
      </c>
      <c r="B39" s="152"/>
      <c r="C39" s="244">
        <f>C29-C5-C35</f>
        <v>7639.6300000000019</v>
      </c>
      <c r="D39" s="152"/>
      <c r="E39" s="244">
        <f>E29-E5-E35</f>
        <v>3542.44</v>
      </c>
      <c r="F39" s="159"/>
      <c r="G39" s="244">
        <f>G29-G5-G35</f>
        <v>4103.49</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15285.560000000001</v>
      </c>
      <c r="AB39" s="3"/>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AE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90</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4">
        <v>120</v>
      </c>
      <c r="C3" s="238">
        <v>572.5</v>
      </c>
      <c r="D3" s="162">
        <v>127</v>
      </c>
      <c r="E3" s="285">
        <v>802.8</v>
      </c>
      <c r="F3" s="154">
        <v>112</v>
      </c>
      <c r="G3" s="238">
        <v>504.1</v>
      </c>
      <c r="H3" s="162"/>
      <c r="I3" s="285"/>
      <c r="J3" s="154"/>
      <c r="K3" s="238"/>
      <c r="L3" s="162"/>
      <c r="M3" s="285"/>
      <c r="N3" s="154"/>
      <c r="O3" s="238"/>
      <c r="P3" s="162"/>
      <c r="Q3" s="285"/>
      <c r="R3" s="154"/>
      <c r="S3" s="238"/>
      <c r="T3" s="162"/>
      <c r="U3" s="285"/>
      <c r="V3" s="154"/>
      <c r="W3" s="238"/>
      <c r="X3" s="162"/>
      <c r="Y3" s="285"/>
      <c r="Z3" s="148">
        <f>B3+D3+F3+H3+J3+L3+N3+P3+R3+T3+V3+X3</f>
        <v>359</v>
      </c>
      <c r="AA3" s="251">
        <f>C3+E3+G3+I3+K3+M3+O3+Q3+S3+U3+W3+Y3</f>
        <v>1879.4</v>
      </c>
    </row>
    <row r="4" spans="1:29" ht="12.75" customHeight="1" x14ac:dyDescent="0.25">
      <c r="A4" s="2" t="s">
        <v>38</v>
      </c>
      <c r="B4" s="154"/>
      <c r="C4" s="239">
        <v>232</v>
      </c>
      <c r="D4" s="162"/>
      <c r="E4" s="286">
        <v>246</v>
      </c>
      <c r="F4" s="154"/>
      <c r="G4" s="239">
        <v>216</v>
      </c>
      <c r="H4" s="162"/>
      <c r="I4" s="286"/>
      <c r="J4" s="154"/>
      <c r="K4" s="239"/>
      <c r="L4" s="162"/>
      <c r="M4" s="286"/>
      <c r="N4" s="154"/>
      <c r="O4" s="239"/>
      <c r="P4" s="162"/>
      <c r="Q4" s="286"/>
      <c r="R4" s="154"/>
      <c r="S4" s="239"/>
      <c r="T4" s="162"/>
      <c r="U4" s="286"/>
      <c r="V4" s="154"/>
      <c r="W4" s="239"/>
      <c r="X4" s="162"/>
      <c r="Y4" s="286"/>
      <c r="Z4" s="148"/>
      <c r="AA4" s="252">
        <f>C4+E4+G4+I4+K4+M4+O4+Q4+S4+U4+W4+Y4</f>
        <v>694</v>
      </c>
    </row>
    <row r="5" spans="1:29" ht="12.75" customHeight="1" x14ac:dyDescent="0.25">
      <c r="A5" s="3" t="s">
        <v>15</v>
      </c>
      <c r="B5" s="154"/>
      <c r="C5" s="240">
        <f>SUM(C3:C4)</f>
        <v>804.5</v>
      </c>
      <c r="D5" s="162"/>
      <c r="E5" s="260">
        <f>SUM(E3:E4)</f>
        <v>1048.8</v>
      </c>
      <c r="F5" s="154"/>
      <c r="G5" s="240">
        <f>SUM(G3:G4)</f>
        <v>720.1</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2573.4</v>
      </c>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9" s="2" customFormat="1" ht="12.75" customHeight="1" x14ac:dyDescent="0.25">
      <c r="A7" s="2" t="s">
        <v>58</v>
      </c>
      <c r="B7" s="154"/>
      <c r="C7" s="308">
        <v>58443.13</v>
      </c>
      <c r="D7" s="162"/>
      <c r="E7" s="309">
        <v>40368.26</v>
      </c>
      <c r="F7" s="154"/>
      <c r="G7" s="308">
        <v>39186.99</v>
      </c>
      <c r="H7" s="162"/>
      <c r="I7" s="309"/>
      <c r="J7" s="154"/>
      <c r="K7" s="308"/>
      <c r="L7" s="162"/>
      <c r="M7" s="309"/>
      <c r="N7" s="154"/>
      <c r="O7" s="308"/>
      <c r="P7" s="162"/>
      <c r="Q7" s="309"/>
      <c r="R7" s="154"/>
      <c r="S7" s="308"/>
      <c r="T7" s="162"/>
      <c r="U7" s="309"/>
      <c r="V7" s="154"/>
      <c r="W7" s="308"/>
      <c r="X7" s="162"/>
      <c r="Y7" s="309"/>
      <c r="Z7" s="148"/>
      <c r="AA7" s="324">
        <f>C7+E7+G7+I7+K7+M7+O7+Q7+S7+U7+W7+Y7</f>
        <v>137998.38</v>
      </c>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75</v>
      </c>
      <c r="C10" s="238">
        <v>4575.37</v>
      </c>
      <c r="D10" s="162">
        <v>61</v>
      </c>
      <c r="E10" s="285">
        <v>2648.06</v>
      </c>
      <c r="F10" s="154">
        <v>60</v>
      </c>
      <c r="G10" s="238">
        <v>1918.02</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196</v>
      </c>
      <c r="AA10" s="251">
        <f t="shared" ref="AA10" si="1">C10+E10+G10+I10+K10+M10+O10+Q10+S10+U10+W10+Y10</f>
        <v>9141.4500000000007</v>
      </c>
    </row>
    <row r="11" spans="1:29" ht="12.75" customHeight="1" x14ac:dyDescent="0.25">
      <c r="A11" s="69" t="s">
        <v>65</v>
      </c>
      <c r="B11" s="154">
        <v>2</v>
      </c>
      <c r="C11" s="238">
        <v>-19.62</v>
      </c>
      <c r="D11" s="162"/>
      <c r="E11" s="285"/>
      <c r="F11" s="154">
        <v>5</v>
      </c>
      <c r="G11" s="238">
        <v>47.66</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7</v>
      </c>
      <c r="AA11" s="251">
        <f t="shared" si="2"/>
        <v>28.039999999999996</v>
      </c>
    </row>
    <row r="12" spans="1:29" ht="12.75" customHeight="1" x14ac:dyDescent="0.25">
      <c r="A12" s="2" t="s">
        <v>62</v>
      </c>
      <c r="B12" s="160"/>
      <c r="C12" s="308"/>
      <c r="D12" s="291"/>
      <c r="E12" s="309"/>
      <c r="F12" s="160"/>
      <c r="G12" s="308"/>
      <c r="H12" s="291"/>
      <c r="I12" s="309"/>
      <c r="J12" s="160"/>
      <c r="K12" s="308"/>
      <c r="L12" s="291"/>
      <c r="M12" s="309"/>
      <c r="N12" s="160"/>
      <c r="O12" s="308"/>
      <c r="P12" s="291"/>
      <c r="Q12" s="309"/>
      <c r="R12" s="160"/>
      <c r="S12" s="308"/>
      <c r="T12" s="291"/>
      <c r="U12" s="309"/>
      <c r="V12" s="160"/>
      <c r="W12" s="308"/>
      <c r="X12" s="291"/>
      <c r="Y12" s="309"/>
      <c r="Z12" s="304">
        <f t="shared" si="2"/>
        <v>0</v>
      </c>
      <c r="AA12" s="310">
        <f t="shared" si="2"/>
        <v>0</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9" ht="12.75" customHeight="1" x14ac:dyDescent="0.25">
      <c r="A14" s="7" t="s">
        <v>19</v>
      </c>
      <c r="B14" s="154">
        <f t="shared" ref="B14:AA14" si="3">SUM(B10:B13)</f>
        <v>77</v>
      </c>
      <c r="C14" s="240">
        <f t="shared" si="3"/>
        <v>4555.75</v>
      </c>
      <c r="D14" s="162">
        <f t="shared" si="3"/>
        <v>61</v>
      </c>
      <c r="E14" s="260">
        <f t="shared" si="3"/>
        <v>2648.06</v>
      </c>
      <c r="F14" s="154">
        <f t="shared" si="3"/>
        <v>65</v>
      </c>
      <c r="G14" s="240">
        <f t="shared" si="3"/>
        <v>1965.68</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203</v>
      </c>
      <c r="AA14" s="305">
        <f t="shared" si="3"/>
        <v>9169.4900000000016</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7" ht="12.75" customHeight="1" x14ac:dyDescent="0.25">
      <c r="A19" s="2" t="s">
        <v>45</v>
      </c>
      <c r="B19" s="154">
        <v>2</v>
      </c>
      <c r="C19" s="238">
        <v>1801.43</v>
      </c>
      <c r="D19" s="162">
        <v>1</v>
      </c>
      <c r="E19" s="285">
        <v>804.91</v>
      </c>
      <c r="F19" s="154"/>
      <c r="G19" s="238"/>
      <c r="H19" s="162"/>
      <c r="I19" s="285"/>
      <c r="J19" s="154"/>
      <c r="K19" s="238"/>
      <c r="L19" s="162"/>
      <c r="M19" s="285"/>
      <c r="N19" s="154"/>
      <c r="O19" s="238"/>
      <c r="P19" s="162"/>
      <c r="Q19" s="285"/>
      <c r="R19" s="154"/>
      <c r="S19" s="238"/>
      <c r="T19" s="162"/>
      <c r="U19" s="285"/>
      <c r="V19" s="154"/>
      <c r="W19" s="238"/>
      <c r="X19" s="162"/>
      <c r="Y19" s="285"/>
      <c r="Z19" s="148">
        <f t="shared" si="4"/>
        <v>3</v>
      </c>
      <c r="AA19" s="251">
        <f t="shared" si="4"/>
        <v>2606.34</v>
      </c>
    </row>
    <row r="20" spans="1:27" ht="12.75" customHeight="1" x14ac:dyDescent="0.25">
      <c r="A20" s="2" t="s">
        <v>22</v>
      </c>
      <c r="B20" s="160"/>
      <c r="C20" s="308"/>
      <c r="D20" s="291">
        <v>2</v>
      </c>
      <c r="E20" s="309">
        <v>245.97</v>
      </c>
      <c r="F20" s="160"/>
      <c r="G20" s="308"/>
      <c r="H20" s="291"/>
      <c r="I20" s="309"/>
      <c r="J20" s="160"/>
      <c r="K20" s="308"/>
      <c r="L20" s="291"/>
      <c r="M20" s="309"/>
      <c r="N20" s="160"/>
      <c r="O20" s="308"/>
      <c r="P20" s="291"/>
      <c r="Q20" s="309"/>
      <c r="R20" s="160"/>
      <c r="S20" s="308"/>
      <c r="T20" s="291"/>
      <c r="U20" s="309"/>
      <c r="V20" s="160"/>
      <c r="W20" s="308"/>
      <c r="X20" s="291"/>
      <c r="Y20" s="309"/>
      <c r="Z20" s="304">
        <f t="shared" si="4"/>
        <v>2</v>
      </c>
      <c r="AA20" s="310">
        <f t="shared" si="4"/>
        <v>245.97</v>
      </c>
    </row>
    <row r="21" spans="1:27" ht="12.75" customHeight="1" x14ac:dyDescent="0.25">
      <c r="A21" s="2" t="s">
        <v>47</v>
      </c>
      <c r="B21" s="311"/>
      <c r="C21" s="239"/>
      <c r="D21" s="312"/>
      <c r="E21" s="286"/>
      <c r="F21" s="311"/>
      <c r="G21" s="239"/>
      <c r="H21" s="312"/>
      <c r="I21" s="286"/>
      <c r="J21" s="311"/>
      <c r="K21" s="239"/>
      <c r="L21" s="312"/>
      <c r="M21" s="286"/>
      <c r="N21" s="311"/>
      <c r="O21" s="239"/>
      <c r="P21" s="312"/>
      <c r="Q21" s="286"/>
      <c r="R21" s="311"/>
      <c r="S21" s="239"/>
      <c r="T21" s="312"/>
      <c r="U21" s="286"/>
      <c r="V21" s="311"/>
      <c r="W21" s="239"/>
      <c r="X21" s="312"/>
      <c r="Y21" s="286"/>
      <c r="Z21" s="313">
        <f t="shared" si="4"/>
        <v>0</v>
      </c>
      <c r="AA21" s="252">
        <f t="shared" si="4"/>
        <v>0</v>
      </c>
    </row>
    <row r="22" spans="1:27" ht="12.75" customHeight="1" x14ac:dyDescent="0.25">
      <c r="A22" s="3" t="s">
        <v>20</v>
      </c>
      <c r="B22" s="154">
        <f t="shared" ref="B22:AA22" si="5">SUM(B17:B21)</f>
        <v>2</v>
      </c>
      <c r="C22" s="240">
        <f t="shared" si="5"/>
        <v>1801.43</v>
      </c>
      <c r="D22" s="162">
        <f t="shared" si="5"/>
        <v>3</v>
      </c>
      <c r="E22" s="260">
        <f t="shared" si="5"/>
        <v>1050.8799999999999</v>
      </c>
      <c r="F22" s="154">
        <f t="shared" si="5"/>
        <v>0</v>
      </c>
      <c r="G22" s="240">
        <f t="shared" si="5"/>
        <v>0</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5</v>
      </c>
      <c r="AA22" s="305">
        <f t="shared" si="5"/>
        <v>2852.31</v>
      </c>
    </row>
    <row r="23" spans="1:27" ht="12.75" customHeight="1" x14ac:dyDescent="0.25">
      <c r="A23" s="3"/>
      <c r="B23" s="154"/>
      <c r="C23" s="240"/>
      <c r="D23" s="162"/>
      <c r="E23" s="260"/>
      <c r="F23" s="154"/>
      <c r="G23" s="240"/>
      <c r="H23" s="162"/>
      <c r="I23" s="260"/>
      <c r="J23" s="154"/>
      <c r="K23" s="240"/>
      <c r="L23" s="162"/>
      <c r="M23" s="260"/>
      <c r="N23" s="154"/>
      <c r="O23" s="240"/>
      <c r="P23" s="162"/>
      <c r="Q23" s="260"/>
      <c r="R23" s="154"/>
      <c r="S23" s="240"/>
      <c r="T23" s="162"/>
      <c r="U23" s="260"/>
      <c r="V23" s="154"/>
      <c r="W23" s="240"/>
      <c r="X23" s="162"/>
      <c r="Y23" s="260"/>
      <c r="Z23" s="148"/>
      <c r="AA23" s="253"/>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73</v>
      </c>
      <c r="C25" s="238">
        <v>3178.37</v>
      </c>
      <c r="D25" s="162">
        <v>126</v>
      </c>
      <c r="E25" s="285">
        <v>4837.25</v>
      </c>
      <c r="F25" s="154">
        <v>114</v>
      </c>
      <c r="G25" s="238">
        <v>1668.93</v>
      </c>
      <c r="H25" s="162"/>
      <c r="I25" s="285"/>
      <c r="J25" s="154"/>
      <c r="K25" s="238"/>
      <c r="L25" s="162"/>
      <c r="M25" s="285"/>
      <c r="N25" s="154"/>
      <c r="O25" s="238"/>
      <c r="P25" s="162"/>
      <c r="Q25" s="285"/>
      <c r="R25" s="154"/>
      <c r="S25" s="238"/>
      <c r="T25" s="162"/>
      <c r="U25" s="285"/>
      <c r="V25" s="154"/>
      <c r="W25" s="238"/>
      <c r="X25" s="162"/>
      <c r="Y25" s="285"/>
      <c r="Z25" s="148">
        <f>B25+D25+F25+H25+J25+L25+N25+P25+R25+T25+V25+X25</f>
        <v>313</v>
      </c>
      <c r="AA25" s="251">
        <f>C25+E25+G25+I25+K25+M25+O25+Q25+S25+U25+W25+Y25</f>
        <v>9684.5499999999993</v>
      </c>
    </row>
    <row r="26" spans="1:27" ht="12.75" customHeight="1" x14ac:dyDescent="0.25">
      <c r="A26" s="2" t="s">
        <v>66</v>
      </c>
      <c r="B26" s="154">
        <v>51</v>
      </c>
      <c r="C26" s="238">
        <v>351.68</v>
      </c>
      <c r="D26" s="162">
        <v>58</v>
      </c>
      <c r="E26" s="285">
        <v>67.22</v>
      </c>
      <c r="F26" s="154">
        <v>53</v>
      </c>
      <c r="G26" s="238">
        <v>35.99</v>
      </c>
      <c r="H26" s="162"/>
      <c r="I26" s="285"/>
      <c r="J26" s="154"/>
      <c r="K26" s="238"/>
      <c r="L26" s="162"/>
      <c r="M26" s="285"/>
      <c r="N26" s="154"/>
      <c r="O26" s="238"/>
      <c r="P26" s="162"/>
      <c r="Q26" s="285"/>
      <c r="R26" s="154"/>
      <c r="S26" s="238"/>
      <c r="T26" s="162"/>
      <c r="U26" s="285"/>
      <c r="V26" s="154"/>
      <c r="W26" s="238"/>
      <c r="X26" s="162"/>
      <c r="Y26" s="285"/>
      <c r="Z26" s="148">
        <f>B26+D26+F26+H26+J26+L26+N26+P26+R26+T26+V26+X26</f>
        <v>162</v>
      </c>
      <c r="AA26" s="251">
        <f>C26+E26+G26+I26+K26+M26+O26+Q26+S26+U26+W26+Y26</f>
        <v>454.89</v>
      </c>
    </row>
    <row r="27" spans="1:27" s="12" customFormat="1" ht="12.75" customHeight="1" x14ac:dyDescent="0.25">
      <c r="A27" s="10" t="s">
        <v>59</v>
      </c>
      <c r="B27" s="157">
        <f t="shared" ref="B27:Y27" si="6">B25+B26</f>
        <v>124</v>
      </c>
      <c r="C27" s="242">
        <f t="shared" si="6"/>
        <v>3530.0499999999997</v>
      </c>
      <c r="D27" s="287">
        <f t="shared" si="6"/>
        <v>184</v>
      </c>
      <c r="E27" s="288">
        <f t="shared" si="6"/>
        <v>4904.47</v>
      </c>
      <c r="F27" s="157">
        <f t="shared" si="6"/>
        <v>167</v>
      </c>
      <c r="G27" s="242">
        <f t="shared" si="6"/>
        <v>1704.92</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475</v>
      </c>
      <c r="AA27" s="255">
        <f t="shared" si="7"/>
        <v>10139.439999999999</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9887.23</v>
      </c>
      <c r="D29" s="162"/>
      <c r="E29" s="260">
        <f>SUM(E14+E22+E27)</f>
        <v>8603.41</v>
      </c>
      <c r="F29" s="154"/>
      <c r="G29" s="240">
        <f>SUM(G14+G22+G27)</f>
        <v>3670.6000000000004</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22161.239999999998</v>
      </c>
    </row>
    <row r="30" spans="1:27"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x14ac:dyDescent="0.25">
      <c r="A32" s="13" t="s">
        <v>40</v>
      </c>
      <c r="B32" s="154">
        <v>1</v>
      </c>
      <c r="C32" s="238">
        <v>1790.43</v>
      </c>
      <c r="D32" s="162">
        <v>3</v>
      </c>
      <c r="E32" s="285">
        <v>1387.22</v>
      </c>
      <c r="F32" s="154">
        <v>1</v>
      </c>
      <c r="G32" s="238">
        <v>279.95999999999998</v>
      </c>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5</v>
      </c>
      <c r="AA32" s="257">
        <f t="shared" si="8"/>
        <v>3457.61</v>
      </c>
    </row>
    <row r="33" spans="1:31" s="14" customFormat="1" x14ac:dyDescent="0.25">
      <c r="A33" s="13" t="s">
        <v>53</v>
      </c>
      <c r="B33" s="154"/>
      <c r="C33" s="238"/>
      <c r="D33" s="162"/>
      <c r="E33" s="285"/>
      <c r="F33" s="154"/>
      <c r="G33" s="238"/>
      <c r="H33" s="162"/>
      <c r="I33" s="285"/>
      <c r="J33" s="154"/>
      <c r="K33" s="238"/>
      <c r="L33" s="162"/>
      <c r="M33" s="285"/>
      <c r="N33" s="154"/>
      <c r="O33" s="238"/>
      <c r="P33" s="162"/>
      <c r="Q33" s="285"/>
      <c r="R33" s="154"/>
      <c r="S33" s="238"/>
      <c r="T33" s="162"/>
      <c r="U33" s="285"/>
      <c r="V33" s="154"/>
      <c r="W33" s="238"/>
      <c r="X33" s="162"/>
      <c r="Y33" s="285"/>
      <c r="Z33" s="150">
        <f t="shared" si="8"/>
        <v>0</v>
      </c>
      <c r="AA33" s="257">
        <f t="shared" si="8"/>
        <v>0</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1</v>
      </c>
      <c r="C35" s="243">
        <f t="shared" si="9"/>
        <v>1790.43</v>
      </c>
      <c r="D35" s="289">
        <f t="shared" si="9"/>
        <v>3</v>
      </c>
      <c r="E35" s="290">
        <f t="shared" si="9"/>
        <v>1387.22</v>
      </c>
      <c r="F35" s="158">
        <f t="shared" si="9"/>
        <v>1</v>
      </c>
      <c r="G35" s="243">
        <f t="shared" si="9"/>
        <v>279.95999999999998</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5</v>
      </c>
      <c r="AA35" s="256">
        <f t="shared" si="9"/>
        <v>3457.61</v>
      </c>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3"/>
    </row>
    <row r="39" spans="1:31" s="16" customFormat="1" ht="26.4" x14ac:dyDescent="0.25">
      <c r="A39" s="15" t="s">
        <v>55</v>
      </c>
      <c r="B39" s="152"/>
      <c r="C39" s="244">
        <f>C29-C5-C35</f>
        <v>7292.2999999999993</v>
      </c>
      <c r="D39" s="152"/>
      <c r="E39" s="244">
        <f>E29-E5-E35</f>
        <v>6167.3899999999994</v>
      </c>
      <c r="F39" s="159"/>
      <c r="G39" s="244">
        <f>G29-G5-G35</f>
        <v>2670.5400000000004</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16130.229999999996</v>
      </c>
      <c r="AB39" s="3"/>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AE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91</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4">
        <v>111</v>
      </c>
      <c r="C3" s="238">
        <v>756.1</v>
      </c>
      <c r="D3" s="162">
        <v>249</v>
      </c>
      <c r="E3" s="285">
        <v>1366.9</v>
      </c>
      <c r="F3" s="154">
        <v>53</v>
      </c>
      <c r="G3" s="238">
        <v>244.7</v>
      </c>
      <c r="H3" s="162"/>
      <c r="I3" s="285"/>
      <c r="J3" s="154"/>
      <c r="K3" s="238"/>
      <c r="L3" s="162"/>
      <c r="M3" s="285"/>
      <c r="N3" s="154"/>
      <c r="O3" s="238"/>
      <c r="P3" s="162"/>
      <c r="Q3" s="285"/>
      <c r="R3" s="154"/>
      <c r="S3" s="238"/>
      <c r="T3" s="162"/>
      <c r="U3" s="285"/>
      <c r="V3" s="154"/>
      <c r="W3" s="238"/>
      <c r="X3" s="162"/>
      <c r="Y3" s="285"/>
      <c r="Z3" s="148">
        <f>B3+D3+F3+H3+J3+L3+N3+P3+R3+T3+V3+X3</f>
        <v>413</v>
      </c>
      <c r="AA3" s="251">
        <f>C3+E3+G3+I3+K3+M3+O3+Q3+S3+U3+W3+Y3</f>
        <v>2367.6999999999998</v>
      </c>
    </row>
    <row r="4" spans="1:29" ht="12.75" customHeight="1" x14ac:dyDescent="0.25">
      <c r="A4" s="2" t="s">
        <v>38</v>
      </c>
      <c r="B4" s="154"/>
      <c r="C4" s="239">
        <v>216</v>
      </c>
      <c r="D4" s="162"/>
      <c r="E4" s="286">
        <v>484</v>
      </c>
      <c r="F4" s="154"/>
      <c r="G4" s="239">
        <v>100</v>
      </c>
      <c r="H4" s="162"/>
      <c r="I4" s="286"/>
      <c r="J4" s="154"/>
      <c r="K4" s="239"/>
      <c r="L4" s="162"/>
      <c r="M4" s="286"/>
      <c r="N4" s="154"/>
      <c r="O4" s="239"/>
      <c r="P4" s="162"/>
      <c r="Q4" s="286"/>
      <c r="R4" s="154"/>
      <c r="S4" s="239"/>
      <c r="T4" s="162"/>
      <c r="U4" s="286"/>
      <c r="V4" s="154"/>
      <c r="W4" s="239"/>
      <c r="X4" s="162"/>
      <c r="Y4" s="286"/>
      <c r="Z4" s="148"/>
      <c r="AA4" s="252">
        <f>C4+E4+G4+I4+K4+M4+O4+Q4+S4+U4+W4+Y4</f>
        <v>800</v>
      </c>
    </row>
    <row r="5" spans="1:29" ht="12.75" customHeight="1" x14ac:dyDescent="0.25">
      <c r="A5" s="3" t="s">
        <v>15</v>
      </c>
      <c r="B5" s="154"/>
      <c r="C5" s="240">
        <f>SUM(C3:C4)</f>
        <v>972.1</v>
      </c>
      <c r="D5" s="162"/>
      <c r="E5" s="260">
        <f>SUM(E3:E4)</f>
        <v>1850.9</v>
      </c>
      <c r="F5" s="154"/>
      <c r="G5" s="240">
        <f>SUM(G3:G4)</f>
        <v>344.7</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3167.7</v>
      </c>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9" s="2" customFormat="1" ht="12.75" customHeight="1" x14ac:dyDescent="0.25">
      <c r="A7" s="2" t="s">
        <v>58</v>
      </c>
      <c r="B7" s="154"/>
      <c r="C7" s="308">
        <v>38946.31</v>
      </c>
      <c r="D7" s="162"/>
      <c r="E7" s="309">
        <v>77034.210000000006</v>
      </c>
      <c r="F7" s="154"/>
      <c r="G7" s="308">
        <v>22194.93</v>
      </c>
      <c r="H7" s="162"/>
      <c r="I7" s="309"/>
      <c r="J7" s="154"/>
      <c r="K7" s="308"/>
      <c r="L7" s="162"/>
      <c r="M7" s="309"/>
      <c r="N7" s="154"/>
      <c r="O7" s="308"/>
      <c r="P7" s="162"/>
      <c r="Q7" s="309"/>
      <c r="R7" s="154"/>
      <c r="S7" s="308"/>
      <c r="T7" s="162"/>
      <c r="U7" s="309"/>
      <c r="V7" s="154"/>
      <c r="W7" s="308"/>
      <c r="X7" s="162"/>
      <c r="Y7" s="309"/>
      <c r="Z7" s="148"/>
      <c r="AA7" s="324">
        <f>C7+E7+G7+I7+K7+M7+O7+Q7+S7+U7+W7+Y7</f>
        <v>138175.45000000001</v>
      </c>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62</v>
      </c>
      <c r="C10" s="238">
        <v>2299.16</v>
      </c>
      <c r="D10" s="162">
        <v>176</v>
      </c>
      <c r="E10" s="285">
        <v>1544.33</v>
      </c>
      <c r="F10" s="154">
        <v>29</v>
      </c>
      <c r="G10" s="238">
        <v>1378.11</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267</v>
      </c>
      <c r="AA10" s="251">
        <f t="shared" ref="AA10" si="1">C10+E10+G10+I10+K10+M10+O10+Q10+S10+U10+W10+Y10</f>
        <v>5221.5999999999995</v>
      </c>
    </row>
    <row r="11" spans="1:29" ht="12.75" customHeight="1" x14ac:dyDescent="0.25">
      <c r="A11" s="69" t="s">
        <v>65</v>
      </c>
      <c r="B11" s="154">
        <v>2</v>
      </c>
      <c r="C11" s="238">
        <v>55.44</v>
      </c>
      <c r="D11" s="162"/>
      <c r="E11" s="285"/>
      <c r="F11" s="154">
        <v>8</v>
      </c>
      <c r="G11" s="238">
        <v>94.82</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10</v>
      </c>
      <c r="AA11" s="251">
        <f t="shared" si="2"/>
        <v>150.26</v>
      </c>
    </row>
    <row r="12" spans="1:29" ht="12.75" customHeight="1" x14ac:dyDescent="0.25">
      <c r="A12" s="2" t="s">
        <v>62</v>
      </c>
      <c r="B12" s="160">
        <v>2</v>
      </c>
      <c r="C12" s="308">
        <v>323.92</v>
      </c>
      <c r="D12" s="291">
        <v>-2</v>
      </c>
      <c r="E12" s="309">
        <v>-323.92</v>
      </c>
      <c r="F12" s="160"/>
      <c r="G12" s="308"/>
      <c r="H12" s="291"/>
      <c r="I12" s="309"/>
      <c r="J12" s="160"/>
      <c r="K12" s="308"/>
      <c r="L12" s="291"/>
      <c r="M12" s="309"/>
      <c r="N12" s="160"/>
      <c r="O12" s="308"/>
      <c r="P12" s="291"/>
      <c r="Q12" s="309"/>
      <c r="R12" s="160"/>
      <c r="S12" s="308"/>
      <c r="T12" s="291"/>
      <c r="U12" s="309"/>
      <c r="V12" s="160"/>
      <c r="W12" s="308"/>
      <c r="X12" s="291"/>
      <c r="Y12" s="309"/>
      <c r="Z12" s="304">
        <f t="shared" si="2"/>
        <v>0</v>
      </c>
      <c r="AA12" s="310">
        <f t="shared" si="2"/>
        <v>0</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9" ht="12.75" customHeight="1" x14ac:dyDescent="0.25">
      <c r="A14" s="7" t="s">
        <v>19</v>
      </c>
      <c r="B14" s="154">
        <f t="shared" ref="B14:AA14" si="3">SUM(B10:B13)</f>
        <v>66</v>
      </c>
      <c r="C14" s="240">
        <f t="shared" si="3"/>
        <v>2678.52</v>
      </c>
      <c r="D14" s="162">
        <f t="shared" si="3"/>
        <v>174</v>
      </c>
      <c r="E14" s="260">
        <f t="shared" si="3"/>
        <v>1220.4099999999999</v>
      </c>
      <c r="F14" s="154">
        <f t="shared" si="3"/>
        <v>37</v>
      </c>
      <c r="G14" s="240">
        <f t="shared" si="3"/>
        <v>1472.9299999999998</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277</v>
      </c>
      <c r="AA14" s="305">
        <f t="shared" si="3"/>
        <v>5371.86</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7" ht="12.75" customHeight="1" x14ac:dyDescent="0.25">
      <c r="A19" s="2" t="s">
        <v>45</v>
      </c>
      <c r="B19" s="154">
        <v>4</v>
      </c>
      <c r="C19" s="238">
        <v>1895.99</v>
      </c>
      <c r="D19" s="162">
        <v>-1</v>
      </c>
      <c r="E19" s="285">
        <v>1356.46</v>
      </c>
      <c r="F19" s="154"/>
      <c r="G19" s="238"/>
      <c r="H19" s="162"/>
      <c r="I19" s="285"/>
      <c r="J19" s="154"/>
      <c r="K19" s="238"/>
      <c r="L19" s="162"/>
      <c r="M19" s="285"/>
      <c r="N19" s="154"/>
      <c r="O19" s="238"/>
      <c r="P19" s="162"/>
      <c r="Q19" s="285"/>
      <c r="R19" s="154"/>
      <c r="S19" s="238"/>
      <c r="T19" s="162"/>
      <c r="U19" s="285"/>
      <c r="V19" s="154"/>
      <c r="W19" s="238"/>
      <c r="X19" s="162"/>
      <c r="Y19" s="285"/>
      <c r="Z19" s="148">
        <f t="shared" si="4"/>
        <v>3</v>
      </c>
      <c r="AA19" s="251">
        <f t="shared" si="4"/>
        <v>3252.45</v>
      </c>
    </row>
    <row r="20" spans="1:27" ht="12.75" customHeight="1" x14ac:dyDescent="0.25">
      <c r="A20" s="2" t="s">
        <v>22</v>
      </c>
      <c r="B20" s="160">
        <v>-1</v>
      </c>
      <c r="C20" s="308">
        <v>444.25</v>
      </c>
      <c r="D20" s="291">
        <v>1</v>
      </c>
      <c r="E20" s="309">
        <v>352.2</v>
      </c>
      <c r="F20" s="160"/>
      <c r="G20" s="308"/>
      <c r="H20" s="291"/>
      <c r="I20" s="309"/>
      <c r="J20" s="160"/>
      <c r="K20" s="308"/>
      <c r="L20" s="291"/>
      <c r="M20" s="309"/>
      <c r="N20" s="160"/>
      <c r="O20" s="308"/>
      <c r="P20" s="291"/>
      <c r="Q20" s="309"/>
      <c r="R20" s="160"/>
      <c r="S20" s="308"/>
      <c r="T20" s="291"/>
      <c r="U20" s="309"/>
      <c r="V20" s="160"/>
      <c r="W20" s="308"/>
      <c r="X20" s="291"/>
      <c r="Y20" s="309"/>
      <c r="Z20" s="304">
        <f t="shared" si="4"/>
        <v>0</v>
      </c>
      <c r="AA20" s="310">
        <f t="shared" si="4"/>
        <v>796.45</v>
      </c>
    </row>
    <row r="21" spans="1:27" ht="12.75" customHeight="1" x14ac:dyDescent="0.25">
      <c r="A21" s="2" t="s">
        <v>47</v>
      </c>
      <c r="B21" s="311">
        <v>1</v>
      </c>
      <c r="C21" s="239">
        <v>204</v>
      </c>
      <c r="D21" s="312"/>
      <c r="E21" s="286"/>
      <c r="F21" s="311"/>
      <c r="G21" s="239"/>
      <c r="H21" s="312"/>
      <c r="I21" s="286"/>
      <c r="J21" s="311"/>
      <c r="K21" s="239"/>
      <c r="L21" s="312"/>
      <c r="M21" s="286"/>
      <c r="N21" s="311"/>
      <c r="O21" s="239"/>
      <c r="P21" s="312"/>
      <c r="Q21" s="286"/>
      <c r="R21" s="311"/>
      <c r="S21" s="239"/>
      <c r="T21" s="312"/>
      <c r="U21" s="286"/>
      <c r="V21" s="311"/>
      <c r="W21" s="239"/>
      <c r="X21" s="312"/>
      <c r="Y21" s="286"/>
      <c r="Z21" s="313">
        <f t="shared" si="4"/>
        <v>1</v>
      </c>
      <c r="AA21" s="252">
        <f t="shared" si="4"/>
        <v>204</v>
      </c>
    </row>
    <row r="22" spans="1:27" ht="12.75" customHeight="1" x14ac:dyDescent="0.25">
      <c r="A22" s="3" t="s">
        <v>20</v>
      </c>
      <c r="B22" s="154">
        <f t="shared" ref="B22:AA22" si="5">SUM(B17:B21)</f>
        <v>4</v>
      </c>
      <c r="C22" s="240">
        <f t="shared" si="5"/>
        <v>2544.2399999999998</v>
      </c>
      <c r="D22" s="162">
        <f t="shared" si="5"/>
        <v>0</v>
      </c>
      <c r="E22" s="260">
        <f t="shared" si="5"/>
        <v>1708.66</v>
      </c>
      <c r="F22" s="154">
        <f t="shared" si="5"/>
        <v>0</v>
      </c>
      <c r="G22" s="240">
        <f t="shared" si="5"/>
        <v>0</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4</v>
      </c>
      <c r="AA22" s="305">
        <f t="shared" si="5"/>
        <v>4252.8999999999996</v>
      </c>
    </row>
    <row r="23" spans="1:27" ht="12.75" customHeight="1" x14ac:dyDescent="0.25">
      <c r="A23" s="3"/>
      <c r="B23" s="154"/>
      <c r="C23" s="240"/>
      <c r="D23" s="162"/>
      <c r="E23" s="260"/>
      <c r="F23" s="154"/>
      <c r="G23" s="240"/>
      <c r="H23" s="162"/>
      <c r="I23" s="260"/>
      <c r="J23" s="154"/>
      <c r="K23" s="240"/>
      <c r="L23" s="162"/>
      <c r="M23" s="260"/>
      <c r="N23" s="154"/>
      <c r="O23" s="240"/>
      <c r="P23" s="162"/>
      <c r="Q23" s="260"/>
      <c r="R23" s="154"/>
      <c r="S23" s="240"/>
      <c r="T23" s="162"/>
      <c r="U23" s="260"/>
      <c r="V23" s="154"/>
      <c r="W23" s="240"/>
      <c r="X23" s="162"/>
      <c r="Y23" s="260"/>
      <c r="Z23" s="148"/>
      <c r="AA23" s="253"/>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106</v>
      </c>
      <c r="C25" s="238">
        <v>3054.86</v>
      </c>
      <c r="D25" s="162">
        <v>121</v>
      </c>
      <c r="E25" s="285">
        <v>5902.05</v>
      </c>
      <c r="F25" s="154">
        <v>127</v>
      </c>
      <c r="G25" s="238">
        <v>191.99</v>
      </c>
      <c r="H25" s="162"/>
      <c r="I25" s="285"/>
      <c r="J25" s="154"/>
      <c r="K25" s="238"/>
      <c r="L25" s="162"/>
      <c r="M25" s="285"/>
      <c r="N25" s="154"/>
      <c r="O25" s="238"/>
      <c r="P25" s="162"/>
      <c r="Q25" s="285"/>
      <c r="R25" s="154"/>
      <c r="S25" s="238"/>
      <c r="T25" s="162"/>
      <c r="U25" s="285"/>
      <c r="V25" s="154"/>
      <c r="W25" s="238"/>
      <c r="X25" s="162"/>
      <c r="Y25" s="285"/>
      <c r="Z25" s="148">
        <f>B25+D25+F25+H25+J25+L25+N25+P25+R25+T25+V25+X25</f>
        <v>354</v>
      </c>
      <c r="AA25" s="251">
        <f>C25+E25+G25+I25+K25+M25+O25+Q25+S25+U25+W25+Y25</f>
        <v>9148.9</v>
      </c>
    </row>
    <row r="26" spans="1:27" ht="12.75" customHeight="1" x14ac:dyDescent="0.25">
      <c r="A26" s="2" t="s">
        <v>66</v>
      </c>
      <c r="B26" s="154">
        <v>43</v>
      </c>
      <c r="C26" s="238">
        <v>675.26</v>
      </c>
      <c r="D26" s="162">
        <v>127</v>
      </c>
      <c r="E26" s="285">
        <v>22.23</v>
      </c>
      <c r="F26" s="154">
        <v>75</v>
      </c>
      <c r="G26" s="238">
        <v>50.29</v>
      </c>
      <c r="H26" s="162"/>
      <c r="I26" s="285"/>
      <c r="J26" s="154"/>
      <c r="K26" s="238"/>
      <c r="L26" s="162"/>
      <c r="M26" s="285"/>
      <c r="N26" s="154"/>
      <c r="O26" s="238"/>
      <c r="P26" s="162"/>
      <c r="Q26" s="285"/>
      <c r="R26" s="154"/>
      <c r="S26" s="238"/>
      <c r="T26" s="162"/>
      <c r="U26" s="285"/>
      <c r="V26" s="154"/>
      <c r="W26" s="238"/>
      <c r="X26" s="162"/>
      <c r="Y26" s="285"/>
      <c r="Z26" s="148">
        <f>B26+D26+F26+H26+J26+L26+N26+P26+R26+T26+V26+X26</f>
        <v>245</v>
      </c>
      <c r="AA26" s="251">
        <f>C26+E26+G26+I26+K26+M26+O26+Q26+S26+U26+W26+Y26</f>
        <v>747.78</v>
      </c>
    </row>
    <row r="27" spans="1:27" s="12" customFormat="1" ht="12.75" customHeight="1" x14ac:dyDescent="0.25">
      <c r="A27" s="10" t="s">
        <v>59</v>
      </c>
      <c r="B27" s="157">
        <f t="shared" ref="B27:Y27" si="6">B25+B26</f>
        <v>149</v>
      </c>
      <c r="C27" s="242">
        <f t="shared" si="6"/>
        <v>3730.12</v>
      </c>
      <c r="D27" s="287">
        <f t="shared" si="6"/>
        <v>248</v>
      </c>
      <c r="E27" s="288">
        <f t="shared" si="6"/>
        <v>5924.28</v>
      </c>
      <c r="F27" s="157">
        <f t="shared" si="6"/>
        <v>202</v>
      </c>
      <c r="G27" s="242">
        <f t="shared" si="6"/>
        <v>242.28</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599</v>
      </c>
      <c r="AA27" s="255">
        <f t="shared" si="7"/>
        <v>9896.68</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8952.880000000001</v>
      </c>
      <c r="D29" s="162"/>
      <c r="E29" s="260">
        <f>SUM(E14+E22+E27)</f>
        <v>8853.3499999999985</v>
      </c>
      <c r="F29" s="154"/>
      <c r="G29" s="240">
        <f>SUM(G14+G22+G27)</f>
        <v>1715.2099999999998</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19521.439999999999</v>
      </c>
    </row>
    <row r="30" spans="1:27"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x14ac:dyDescent="0.25">
      <c r="A32" s="13" t="s">
        <v>40</v>
      </c>
      <c r="B32" s="154">
        <v>1</v>
      </c>
      <c r="C32" s="238">
        <v>2331.09</v>
      </c>
      <c r="D32" s="162">
        <v>2</v>
      </c>
      <c r="E32" s="285">
        <v>1014.08</v>
      </c>
      <c r="F32" s="154">
        <v>1</v>
      </c>
      <c r="G32" s="238">
        <v>883.57</v>
      </c>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4</v>
      </c>
      <c r="AA32" s="257">
        <f t="shared" si="8"/>
        <v>4228.74</v>
      </c>
    </row>
    <row r="33" spans="1:31" s="14" customFormat="1" x14ac:dyDescent="0.25">
      <c r="A33" s="13" t="s">
        <v>53</v>
      </c>
      <c r="B33" s="154"/>
      <c r="C33" s="238"/>
      <c r="D33" s="162"/>
      <c r="E33" s="285"/>
      <c r="F33" s="154"/>
      <c r="G33" s="238"/>
      <c r="H33" s="162"/>
      <c r="I33" s="285"/>
      <c r="J33" s="154"/>
      <c r="K33" s="238"/>
      <c r="L33" s="162"/>
      <c r="M33" s="285"/>
      <c r="N33" s="154"/>
      <c r="O33" s="238"/>
      <c r="P33" s="162"/>
      <c r="Q33" s="285"/>
      <c r="R33" s="154"/>
      <c r="S33" s="238"/>
      <c r="T33" s="162"/>
      <c r="U33" s="285"/>
      <c r="V33" s="154"/>
      <c r="W33" s="238"/>
      <c r="X33" s="162"/>
      <c r="Y33" s="285"/>
      <c r="Z33" s="150">
        <f t="shared" si="8"/>
        <v>0</v>
      </c>
      <c r="AA33" s="257">
        <f t="shared" si="8"/>
        <v>0</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1</v>
      </c>
      <c r="C35" s="243">
        <f t="shared" si="9"/>
        <v>2331.09</v>
      </c>
      <c r="D35" s="289">
        <f t="shared" si="9"/>
        <v>2</v>
      </c>
      <c r="E35" s="290">
        <f t="shared" si="9"/>
        <v>1014.08</v>
      </c>
      <c r="F35" s="158">
        <f t="shared" si="9"/>
        <v>1</v>
      </c>
      <c r="G35" s="243">
        <f t="shared" si="9"/>
        <v>883.57</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4</v>
      </c>
      <c r="AA35" s="256">
        <f t="shared" si="9"/>
        <v>4228.74</v>
      </c>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3"/>
    </row>
    <row r="39" spans="1:31" s="16" customFormat="1" ht="26.4" x14ac:dyDescent="0.25">
      <c r="A39" s="15" t="s">
        <v>55</v>
      </c>
      <c r="B39" s="152"/>
      <c r="C39" s="244">
        <f>C29-C5-C35</f>
        <v>5649.6900000000005</v>
      </c>
      <c r="D39" s="152"/>
      <c r="E39" s="244">
        <f>E29-E5-E35</f>
        <v>5988.369999999999</v>
      </c>
      <c r="F39" s="159"/>
      <c r="G39" s="244">
        <f>G29-G5-G35</f>
        <v>486.93999999999971</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12124.999999999998</v>
      </c>
      <c r="AB39" s="3"/>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AE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92</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4">
        <v>556</v>
      </c>
      <c r="C3" s="238">
        <v>3227.8</v>
      </c>
      <c r="D3" s="162">
        <v>443</v>
      </c>
      <c r="E3" s="285">
        <v>3254.7</v>
      </c>
      <c r="F3" s="154">
        <v>364</v>
      </c>
      <c r="G3" s="238">
        <v>2373.3000000000002</v>
      </c>
      <c r="H3" s="162"/>
      <c r="I3" s="285"/>
      <c r="J3" s="154"/>
      <c r="K3" s="238"/>
      <c r="L3" s="162"/>
      <c r="M3" s="285"/>
      <c r="N3" s="154"/>
      <c r="O3" s="238"/>
      <c r="P3" s="162"/>
      <c r="Q3" s="285"/>
      <c r="R3" s="154"/>
      <c r="S3" s="238"/>
      <c r="T3" s="162"/>
      <c r="U3" s="285"/>
      <c r="V3" s="154"/>
      <c r="W3" s="238"/>
      <c r="X3" s="162"/>
      <c r="Y3" s="285"/>
      <c r="Z3" s="148">
        <f>B3+D3+F3+H3+J3+L3+N3+P3+R3+T3+V3+X3</f>
        <v>1363</v>
      </c>
      <c r="AA3" s="251">
        <f>C3+E3+G3+I3+K3+M3+O3+Q3+S3+U3+W3+Y3</f>
        <v>8855.7999999999993</v>
      </c>
    </row>
    <row r="4" spans="1:29" ht="12.75" customHeight="1" x14ac:dyDescent="0.25">
      <c r="A4" s="2" t="s">
        <v>38</v>
      </c>
      <c r="B4" s="154"/>
      <c r="C4" s="239">
        <v>1074</v>
      </c>
      <c r="D4" s="162"/>
      <c r="E4" s="286">
        <v>868</v>
      </c>
      <c r="F4" s="154"/>
      <c r="G4" s="239">
        <v>704</v>
      </c>
      <c r="H4" s="162"/>
      <c r="I4" s="286"/>
      <c r="J4" s="154"/>
      <c r="K4" s="239"/>
      <c r="L4" s="162"/>
      <c r="M4" s="286"/>
      <c r="N4" s="154"/>
      <c r="O4" s="239"/>
      <c r="P4" s="162"/>
      <c r="Q4" s="286"/>
      <c r="R4" s="154"/>
      <c r="S4" s="239"/>
      <c r="T4" s="162"/>
      <c r="U4" s="286"/>
      <c r="V4" s="154"/>
      <c r="W4" s="239"/>
      <c r="X4" s="162"/>
      <c r="Y4" s="286"/>
      <c r="Z4" s="148"/>
      <c r="AA4" s="252">
        <f>C4+E4+G4+I4+K4+M4+O4+Q4+S4+U4+W4+Y4</f>
        <v>2646</v>
      </c>
    </row>
    <row r="5" spans="1:29" ht="12.75" customHeight="1" x14ac:dyDescent="0.25">
      <c r="A5" s="3" t="s">
        <v>15</v>
      </c>
      <c r="B5" s="154"/>
      <c r="C5" s="240">
        <f>SUM(C3:C4)</f>
        <v>4301.8</v>
      </c>
      <c r="D5" s="162"/>
      <c r="E5" s="260">
        <f>SUM(E3:E4)</f>
        <v>4122.7</v>
      </c>
      <c r="F5" s="154"/>
      <c r="G5" s="240">
        <f>SUM(G3:G4)</f>
        <v>3077.3</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11501.8</v>
      </c>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9" s="2" customFormat="1" ht="12.75" customHeight="1" x14ac:dyDescent="0.25">
      <c r="A7" s="2" t="s">
        <v>58</v>
      </c>
      <c r="B7" s="154"/>
      <c r="C7" s="308">
        <v>250596.02</v>
      </c>
      <c r="D7" s="162"/>
      <c r="E7" s="309">
        <v>195946.32</v>
      </c>
      <c r="F7" s="154"/>
      <c r="G7" s="308">
        <v>153229.01999999999</v>
      </c>
      <c r="H7" s="162"/>
      <c r="I7" s="309"/>
      <c r="J7" s="154"/>
      <c r="K7" s="308"/>
      <c r="L7" s="162"/>
      <c r="M7" s="309"/>
      <c r="N7" s="154"/>
      <c r="O7" s="308"/>
      <c r="P7" s="162"/>
      <c r="Q7" s="309"/>
      <c r="R7" s="154"/>
      <c r="S7" s="308"/>
      <c r="T7" s="162"/>
      <c r="U7" s="309"/>
      <c r="V7" s="154"/>
      <c r="W7" s="308"/>
      <c r="X7" s="162"/>
      <c r="Y7" s="309"/>
      <c r="Z7" s="148"/>
      <c r="AA7" s="324">
        <f>C7+E7+G7+I7+K7+M7+O7+Q7+S7+U7+W7+Y7</f>
        <v>599771.36</v>
      </c>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357</v>
      </c>
      <c r="C10" s="238">
        <v>15939.45</v>
      </c>
      <c r="D10" s="162">
        <v>253</v>
      </c>
      <c r="E10" s="285">
        <v>71564.45</v>
      </c>
      <c r="F10" s="154">
        <v>228</v>
      </c>
      <c r="G10" s="238">
        <v>9322.02</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838</v>
      </c>
      <c r="AA10" s="251">
        <f t="shared" ref="AA10" si="1">C10+E10+G10+I10+K10+M10+O10+Q10+S10+U10+W10+Y10</f>
        <v>96825.919999999998</v>
      </c>
    </row>
    <row r="11" spans="1:29" ht="12.75" customHeight="1" x14ac:dyDescent="0.25">
      <c r="A11" s="69" t="s">
        <v>65</v>
      </c>
      <c r="B11" s="154">
        <v>19</v>
      </c>
      <c r="C11" s="238">
        <v>366.82</v>
      </c>
      <c r="D11" s="162">
        <v>36</v>
      </c>
      <c r="E11" s="285">
        <v>573.9</v>
      </c>
      <c r="F11" s="154">
        <v>18</v>
      </c>
      <c r="G11" s="238">
        <v>428.82</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73</v>
      </c>
      <c r="AA11" s="251">
        <f t="shared" si="2"/>
        <v>1369.54</v>
      </c>
    </row>
    <row r="12" spans="1:29" ht="12.75" customHeight="1" x14ac:dyDescent="0.25">
      <c r="A12" s="2" t="s">
        <v>62</v>
      </c>
      <c r="B12" s="160"/>
      <c r="C12" s="308"/>
      <c r="D12" s="291"/>
      <c r="E12" s="309"/>
      <c r="F12" s="160"/>
      <c r="G12" s="308"/>
      <c r="H12" s="291"/>
      <c r="I12" s="309"/>
      <c r="J12" s="160"/>
      <c r="K12" s="308"/>
      <c r="L12" s="291"/>
      <c r="M12" s="309"/>
      <c r="N12" s="160"/>
      <c r="O12" s="308"/>
      <c r="P12" s="291"/>
      <c r="Q12" s="309"/>
      <c r="R12" s="160"/>
      <c r="S12" s="308"/>
      <c r="T12" s="291"/>
      <c r="U12" s="309"/>
      <c r="V12" s="160"/>
      <c r="W12" s="308"/>
      <c r="X12" s="291"/>
      <c r="Y12" s="309"/>
      <c r="Z12" s="304">
        <f t="shared" si="2"/>
        <v>0</v>
      </c>
      <c r="AA12" s="310">
        <f t="shared" si="2"/>
        <v>0</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9" ht="12.75" customHeight="1" x14ac:dyDescent="0.25">
      <c r="A14" s="7" t="s">
        <v>19</v>
      </c>
      <c r="B14" s="154">
        <f t="shared" ref="B14:AA14" si="3">SUM(B10:B13)</f>
        <v>376</v>
      </c>
      <c r="C14" s="240">
        <f t="shared" si="3"/>
        <v>16306.27</v>
      </c>
      <c r="D14" s="162">
        <f t="shared" si="3"/>
        <v>289</v>
      </c>
      <c r="E14" s="260">
        <f t="shared" si="3"/>
        <v>72138.349999999991</v>
      </c>
      <c r="F14" s="154">
        <f t="shared" si="3"/>
        <v>246</v>
      </c>
      <c r="G14" s="240">
        <f t="shared" si="3"/>
        <v>9750.84</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911</v>
      </c>
      <c r="AA14" s="305">
        <f t="shared" si="3"/>
        <v>98195.459999999992</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7" ht="12.75" customHeight="1" x14ac:dyDescent="0.25">
      <c r="A19" s="2" t="s">
        <v>45</v>
      </c>
      <c r="B19" s="154">
        <v>2</v>
      </c>
      <c r="C19" s="238">
        <v>707.8</v>
      </c>
      <c r="D19" s="162">
        <v>4</v>
      </c>
      <c r="E19" s="285">
        <v>4146.03</v>
      </c>
      <c r="F19" s="154">
        <v>8</v>
      </c>
      <c r="G19" s="238">
        <v>3295.48</v>
      </c>
      <c r="H19" s="162"/>
      <c r="I19" s="285"/>
      <c r="J19" s="154"/>
      <c r="K19" s="238"/>
      <c r="L19" s="162"/>
      <c r="M19" s="285"/>
      <c r="N19" s="154"/>
      <c r="O19" s="238"/>
      <c r="P19" s="162"/>
      <c r="Q19" s="285"/>
      <c r="R19" s="154"/>
      <c r="S19" s="238"/>
      <c r="T19" s="162"/>
      <c r="U19" s="285"/>
      <c r="V19" s="154"/>
      <c r="W19" s="238"/>
      <c r="X19" s="162"/>
      <c r="Y19" s="285"/>
      <c r="Z19" s="148">
        <f t="shared" si="4"/>
        <v>14</v>
      </c>
      <c r="AA19" s="251">
        <f t="shared" si="4"/>
        <v>8149.3099999999995</v>
      </c>
    </row>
    <row r="20" spans="1:27" ht="12.75" customHeight="1" x14ac:dyDescent="0.25">
      <c r="A20" s="2" t="s">
        <v>22</v>
      </c>
      <c r="B20" s="160">
        <v>6</v>
      </c>
      <c r="C20" s="308">
        <v>1686.73</v>
      </c>
      <c r="D20" s="291">
        <v>4</v>
      </c>
      <c r="E20" s="309">
        <v>1893.09</v>
      </c>
      <c r="F20" s="160">
        <v>5</v>
      </c>
      <c r="G20" s="308">
        <v>1270.72</v>
      </c>
      <c r="H20" s="291"/>
      <c r="I20" s="309"/>
      <c r="J20" s="160"/>
      <c r="K20" s="308"/>
      <c r="L20" s="291"/>
      <c r="M20" s="309"/>
      <c r="N20" s="160"/>
      <c r="O20" s="308"/>
      <c r="P20" s="291"/>
      <c r="Q20" s="309"/>
      <c r="R20" s="160"/>
      <c r="S20" s="308"/>
      <c r="T20" s="291"/>
      <c r="U20" s="309"/>
      <c r="V20" s="160"/>
      <c r="W20" s="308"/>
      <c r="X20" s="291"/>
      <c r="Y20" s="309"/>
      <c r="Z20" s="304">
        <f t="shared" si="4"/>
        <v>15</v>
      </c>
      <c r="AA20" s="310">
        <f t="shared" si="4"/>
        <v>4850.54</v>
      </c>
    </row>
    <row r="21" spans="1:27" ht="12.75" customHeight="1" x14ac:dyDescent="0.25">
      <c r="A21" s="2" t="s">
        <v>47</v>
      </c>
      <c r="B21" s="311"/>
      <c r="C21" s="239"/>
      <c r="D21" s="312"/>
      <c r="E21" s="286"/>
      <c r="F21" s="311"/>
      <c r="G21" s="239"/>
      <c r="H21" s="312"/>
      <c r="I21" s="286"/>
      <c r="J21" s="311"/>
      <c r="K21" s="239"/>
      <c r="L21" s="312"/>
      <c r="M21" s="286"/>
      <c r="N21" s="311"/>
      <c r="O21" s="239"/>
      <c r="P21" s="312"/>
      <c r="Q21" s="286"/>
      <c r="R21" s="311"/>
      <c r="S21" s="239"/>
      <c r="T21" s="312"/>
      <c r="U21" s="286"/>
      <c r="V21" s="311"/>
      <c r="W21" s="239"/>
      <c r="X21" s="312"/>
      <c r="Y21" s="286"/>
      <c r="Z21" s="313">
        <f t="shared" si="4"/>
        <v>0</v>
      </c>
      <c r="AA21" s="252">
        <f t="shared" si="4"/>
        <v>0</v>
      </c>
    </row>
    <row r="22" spans="1:27" ht="12.75" customHeight="1" x14ac:dyDescent="0.25">
      <c r="A22" s="3" t="s">
        <v>20</v>
      </c>
      <c r="B22" s="154">
        <f t="shared" ref="B22:AA22" si="5">SUM(B17:B21)</f>
        <v>8</v>
      </c>
      <c r="C22" s="240">
        <f t="shared" si="5"/>
        <v>2394.5299999999997</v>
      </c>
      <c r="D22" s="162">
        <f t="shared" si="5"/>
        <v>8</v>
      </c>
      <c r="E22" s="260">
        <f t="shared" si="5"/>
        <v>6039.12</v>
      </c>
      <c r="F22" s="154">
        <f t="shared" si="5"/>
        <v>13</v>
      </c>
      <c r="G22" s="240">
        <f t="shared" si="5"/>
        <v>4566.2</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29</v>
      </c>
      <c r="AA22" s="305">
        <f t="shared" si="5"/>
        <v>12999.849999999999</v>
      </c>
    </row>
    <row r="23" spans="1:27" ht="12.75" customHeight="1" x14ac:dyDescent="0.25">
      <c r="A23" s="3"/>
      <c r="B23" s="154"/>
      <c r="C23" s="240"/>
      <c r="D23" s="162"/>
      <c r="E23" s="260"/>
      <c r="F23" s="154"/>
      <c r="G23" s="240"/>
      <c r="H23" s="162"/>
      <c r="I23" s="260"/>
      <c r="J23" s="154"/>
      <c r="K23" s="240"/>
      <c r="L23" s="162"/>
      <c r="M23" s="260"/>
      <c r="N23" s="154"/>
      <c r="O23" s="240"/>
      <c r="P23" s="162"/>
      <c r="Q23" s="260"/>
      <c r="R23" s="154"/>
      <c r="S23" s="240"/>
      <c r="T23" s="162"/>
      <c r="U23" s="260"/>
      <c r="V23" s="154"/>
      <c r="W23" s="240"/>
      <c r="X23" s="162"/>
      <c r="Y23" s="260"/>
      <c r="Z23" s="148"/>
      <c r="AA23" s="253"/>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340</v>
      </c>
      <c r="C25" s="238">
        <v>5057.41</v>
      </c>
      <c r="D25" s="162">
        <v>335</v>
      </c>
      <c r="E25" s="285">
        <v>7176.85</v>
      </c>
      <c r="F25" s="154">
        <v>285</v>
      </c>
      <c r="G25" s="238">
        <v>3780.03</v>
      </c>
      <c r="H25" s="162"/>
      <c r="I25" s="285"/>
      <c r="J25" s="154"/>
      <c r="K25" s="238"/>
      <c r="L25" s="162"/>
      <c r="M25" s="285"/>
      <c r="N25" s="154"/>
      <c r="O25" s="238"/>
      <c r="P25" s="162"/>
      <c r="Q25" s="285"/>
      <c r="R25" s="154"/>
      <c r="S25" s="238"/>
      <c r="T25" s="162"/>
      <c r="U25" s="285"/>
      <c r="V25" s="154"/>
      <c r="W25" s="238"/>
      <c r="X25" s="162"/>
      <c r="Y25" s="285"/>
      <c r="Z25" s="148">
        <f>B25+D25+F25+H25+J25+L25+N25+P25+R25+T25+V25+X25</f>
        <v>960</v>
      </c>
      <c r="AA25" s="251">
        <f>C25+E25+G25+I25+K25+M25+O25+Q25+S25+U25+W25+Y25</f>
        <v>16014.29</v>
      </c>
    </row>
    <row r="26" spans="1:27" ht="12.75" customHeight="1" x14ac:dyDescent="0.25">
      <c r="A26" s="2" t="s">
        <v>66</v>
      </c>
      <c r="B26" s="154">
        <v>149</v>
      </c>
      <c r="C26" s="238">
        <v>633.41999999999996</v>
      </c>
      <c r="D26" s="162">
        <v>822</v>
      </c>
      <c r="E26" s="285">
        <v>1529.3</v>
      </c>
      <c r="F26" s="154">
        <v>531</v>
      </c>
      <c r="G26" s="238">
        <v>594.85</v>
      </c>
      <c r="H26" s="162"/>
      <c r="I26" s="285"/>
      <c r="J26" s="154"/>
      <c r="K26" s="238"/>
      <c r="L26" s="162"/>
      <c r="M26" s="285"/>
      <c r="N26" s="154"/>
      <c r="O26" s="238"/>
      <c r="P26" s="162"/>
      <c r="Q26" s="285"/>
      <c r="R26" s="154"/>
      <c r="S26" s="238"/>
      <c r="T26" s="162"/>
      <c r="U26" s="285"/>
      <c r="V26" s="154"/>
      <c r="W26" s="238"/>
      <c r="X26" s="162"/>
      <c r="Y26" s="285"/>
      <c r="Z26" s="148">
        <f>B26+D26+F26+H26+J26+L26+N26+P26+R26+T26+V26+X26</f>
        <v>1502</v>
      </c>
      <c r="AA26" s="251">
        <f>C26+E26+G26+I26+K26+M26+O26+Q26+S26+U26+W26+Y26</f>
        <v>2757.5699999999997</v>
      </c>
    </row>
    <row r="27" spans="1:27" s="12" customFormat="1" ht="12.75" customHeight="1" x14ac:dyDescent="0.25">
      <c r="A27" s="10" t="s">
        <v>59</v>
      </c>
      <c r="B27" s="157">
        <f t="shared" ref="B27:Y27" si="6">B25+B26</f>
        <v>489</v>
      </c>
      <c r="C27" s="242">
        <f t="shared" si="6"/>
        <v>5690.83</v>
      </c>
      <c r="D27" s="287">
        <f t="shared" si="6"/>
        <v>1157</v>
      </c>
      <c r="E27" s="288">
        <f t="shared" si="6"/>
        <v>8706.15</v>
      </c>
      <c r="F27" s="157">
        <f t="shared" si="6"/>
        <v>816</v>
      </c>
      <c r="G27" s="242">
        <f t="shared" si="6"/>
        <v>4374.88</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2462</v>
      </c>
      <c r="AA27" s="255">
        <f t="shared" si="7"/>
        <v>18771.86</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24391.629999999997</v>
      </c>
      <c r="D29" s="162"/>
      <c r="E29" s="260">
        <f>SUM(E14+E22+E27)</f>
        <v>86883.619999999981</v>
      </c>
      <c r="F29" s="154"/>
      <c r="G29" s="240">
        <f>SUM(G14+G22+G27)</f>
        <v>18691.920000000002</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129967.17</v>
      </c>
    </row>
    <row r="30" spans="1:27"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x14ac:dyDescent="0.25">
      <c r="A32" s="13" t="s">
        <v>40</v>
      </c>
      <c r="B32" s="154">
        <v>4</v>
      </c>
      <c r="C32" s="238">
        <v>894.98</v>
      </c>
      <c r="D32" s="162"/>
      <c r="E32" s="285"/>
      <c r="F32" s="154">
        <v>6</v>
      </c>
      <c r="G32" s="238">
        <v>2950.95</v>
      </c>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10</v>
      </c>
      <c r="AA32" s="257">
        <f t="shared" si="8"/>
        <v>3845.93</v>
      </c>
    </row>
    <row r="33" spans="1:31" s="14" customFormat="1" x14ac:dyDescent="0.25">
      <c r="A33" s="13" t="s">
        <v>53</v>
      </c>
      <c r="B33" s="154">
        <v>4</v>
      </c>
      <c r="C33" s="238">
        <v>382.21</v>
      </c>
      <c r="D33" s="162">
        <v>1</v>
      </c>
      <c r="E33" s="285">
        <v>90.01</v>
      </c>
      <c r="F33" s="154">
        <v>3</v>
      </c>
      <c r="G33" s="238">
        <v>282.07</v>
      </c>
      <c r="H33" s="162"/>
      <c r="I33" s="285"/>
      <c r="J33" s="154"/>
      <c r="K33" s="238"/>
      <c r="L33" s="162"/>
      <c r="M33" s="285"/>
      <c r="N33" s="154"/>
      <c r="O33" s="238"/>
      <c r="P33" s="162"/>
      <c r="Q33" s="285"/>
      <c r="R33" s="154"/>
      <c r="S33" s="238"/>
      <c r="T33" s="162"/>
      <c r="U33" s="285"/>
      <c r="V33" s="154"/>
      <c r="W33" s="238"/>
      <c r="X33" s="162"/>
      <c r="Y33" s="285"/>
      <c r="Z33" s="150">
        <f t="shared" si="8"/>
        <v>8</v>
      </c>
      <c r="AA33" s="257">
        <f t="shared" si="8"/>
        <v>754.29</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8</v>
      </c>
      <c r="C35" s="243">
        <f t="shared" si="9"/>
        <v>1277.19</v>
      </c>
      <c r="D35" s="289">
        <f t="shared" si="9"/>
        <v>1</v>
      </c>
      <c r="E35" s="290">
        <f t="shared" si="9"/>
        <v>90.01</v>
      </c>
      <c r="F35" s="158">
        <f t="shared" si="9"/>
        <v>9</v>
      </c>
      <c r="G35" s="243">
        <f t="shared" si="9"/>
        <v>3233.02</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18</v>
      </c>
      <c r="AA35" s="256">
        <f t="shared" si="9"/>
        <v>4600.2199999999993</v>
      </c>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3"/>
    </row>
    <row r="39" spans="1:31" s="16" customFormat="1" ht="26.4" x14ac:dyDescent="0.25">
      <c r="A39" s="15" t="s">
        <v>55</v>
      </c>
      <c r="B39" s="152"/>
      <c r="C39" s="244">
        <f>C29-C5-C35</f>
        <v>18812.64</v>
      </c>
      <c r="D39" s="152"/>
      <c r="E39" s="244">
        <f>E29-E5-E35</f>
        <v>82670.909999999989</v>
      </c>
      <c r="F39" s="159"/>
      <c r="G39" s="244">
        <f>G29-G5-G35</f>
        <v>12381.600000000002</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113865.15</v>
      </c>
      <c r="AB39" s="3"/>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AE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93</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4">
        <v>307</v>
      </c>
      <c r="C3" s="238">
        <v>1892.9</v>
      </c>
      <c r="D3" s="162">
        <v>318</v>
      </c>
      <c r="E3" s="285">
        <v>1945.1</v>
      </c>
      <c r="F3" s="154">
        <v>295</v>
      </c>
      <c r="G3" s="238">
        <v>1740.6</v>
      </c>
      <c r="H3" s="162"/>
      <c r="I3" s="285"/>
      <c r="J3" s="154"/>
      <c r="K3" s="238"/>
      <c r="L3" s="162"/>
      <c r="M3" s="285"/>
      <c r="N3" s="154"/>
      <c r="O3" s="238"/>
      <c r="P3" s="162"/>
      <c r="Q3" s="285"/>
      <c r="R3" s="154"/>
      <c r="S3" s="238"/>
      <c r="T3" s="162"/>
      <c r="U3" s="285"/>
      <c r="V3" s="154"/>
      <c r="W3" s="238"/>
      <c r="X3" s="162"/>
      <c r="Y3" s="285"/>
      <c r="Z3" s="148">
        <f>B3+D3+F3+H3+J3+L3+N3+P3+R3+T3+V3+X3</f>
        <v>920</v>
      </c>
      <c r="AA3" s="251">
        <f>C3+E3+G3+I3+K3+M3+O3+Q3+S3+U3+W3+Y3</f>
        <v>5578.6</v>
      </c>
    </row>
    <row r="4" spans="1:29" ht="12.75" customHeight="1" x14ac:dyDescent="0.25">
      <c r="A4" s="2" t="s">
        <v>38</v>
      </c>
      <c r="B4" s="154"/>
      <c r="C4" s="239">
        <v>592</v>
      </c>
      <c r="D4" s="162"/>
      <c r="E4" s="286">
        <v>614</v>
      </c>
      <c r="F4" s="154"/>
      <c r="G4" s="239">
        <v>566</v>
      </c>
      <c r="H4" s="162"/>
      <c r="I4" s="286"/>
      <c r="J4" s="154"/>
      <c r="K4" s="239"/>
      <c r="L4" s="162"/>
      <c r="M4" s="286"/>
      <c r="N4" s="154"/>
      <c r="O4" s="239"/>
      <c r="P4" s="162"/>
      <c r="Q4" s="286"/>
      <c r="R4" s="154"/>
      <c r="S4" s="239"/>
      <c r="T4" s="162"/>
      <c r="U4" s="286"/>
      <c r="V4" s="154"/>
      <c r="W4" s="239"/>
      <c r="X4" s="162"/>
      <c r="Y4" s="286"/>
      <c r="Z4" s="148"/>
      <c r="AA4" s="252">
        <f>C4+E4+G4+I4+K4+M4+O4+Q4+S4+U4+W4+Y4</f>
        <v>1772</v>
      </c>
    </row>
    <row r="5" spans="1:29" ht="12.75" customHeight="1" x14ac:dyDescent="0.25">
      <c r="A5" s="3" t="s">
        <v>15</v>
      </c>
      <c r="B5" s="154"/>
      <c r="C5" s="240">
        <f>SUM(C3:C4)</f>
        <v>2484.9</v>
      </c>
      <c r="D5" s="162"/>
      <c r="E5" s="260">
        <f>SUM(E3:E4)</f>
        <v>2559.1</v>
      </c>
      <c r="F5" s="154"/>
      <c r="G5" s="240">
        <f>SUM(G3:G4)</f>
        <v>2306.6</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7350.6</v>
      </c>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9" s="2" customFormat="1" ht="12.75" customHeight="1" x14ac:dyDescent="0.25">
      <c r="A7" s="2" t="s">
        <v>58</v>
      </c>
      <c r="B7" s="154"/>
      <c r="C7" s="308">
        <v>112261.99</v>
      </c>
      <c r="D7" s="162"/>
      <c r="E7" s="309">
        <v>87539.15</v>
      </c>
      <c r="F7" s="154"/>
      <c r="G7" s="308">
        <v>81635.7</v>
      </c>
      <c r="H7" s="162"/>
      <c r="I7" s="309"/>
      <c r="J7" s="154"/>
      <c r="K7" s="308"/>
      <c r="L7" s="162"/>
      <c r="M7" s="309"/>
      <c r="N7" s="154"/>
      <c r="O7" s="308"/>
      <c r="P7" s="162"/>
      <c r="Q7" s="309"/>
      <c r="R7" s="154"/>
      <c r="S7" s="308"/>
      <c r="T7" s="162"/>
      <c r="U7" s="309"/>
      <c r="V7" s="154"/>
      <c r="W7" s="308"/>
      <c r="X7" s="162"/>
      <c r="Y7" s="309"/>
      <c r="Z7" s="148"/>
      <c r="AA7" s="324">
        <f>C7+E7+G7+I7+K7+M7+O7+Q7+S7+U7+W7+Y7</f>
        <v>281436.84000000003</v>
      </c>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170</v>
      </c>
      <c r="C10" s="238">
        <v>5994.45</v>
      </c>
      <c r="D10" s="162">
        <v>158</v>
      </c>
      <c r="E10" s="285">
        <v>35586.050000000003</v>
      </c>
      <c r="F10" s="154">
        <v>156</v>
      </c>
      <c r="G10" s="238">
        <v>4709.62</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484</v>
      </c>
      <c r="AA10" s="251">
        <f t="shared" ref="AA10" si="1">C10+E10+G10+I10+K10+M10+O10+Q10+S10+U10+W10+Y10</f>
        <v>46290.12</v>
      </c>
    </row>
    <row r="11" spans="1:29" ht="12.75" customHeight="1" x14ac:dyDescent="0.25">
      <c r="A11" s="69" t="s">
        <v>65</v>
      </c>
      <c r="B11" s="154">
        <v>4</v>
      </c>
      <c r="C11" s="238">
        <v>46.6</v>
      </c>
      <c r="D11" s="162">
        <v>-1</v>
      </c>
      <c r="E11" s="285">
        <v>-161.96</v>
      </c>
      <c r="F11" s="154"/>
      <c r="G11" s="238"/>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3</v>
      </c>
      <c r="AA11" s="251">
        <f t="shared" si="2"/>
        <v>-115.36000000000001</v>
      </c>
    </row>
    <row r="12" spans="1:29" ht="12.75" customHeight="1" x14ac:dyDescent="0.25">
      <c r="A12" s="2" t="s">
        <v>62</v>
      </c>
      <c r="B12" s="160">
        <v>9</v>
      </c>
      <c r="C12" s="308">
        <v>900.12</v>
      </c>
      <c r="D12" s="291">
        <v>-3</v>
      </c>
      <c r="E12" s="309">
        <v>-485.88</v>
      </c>
      <c r="F12" s="160">
        <v>1</v>
      </c>
      <c r="G12" s="308">
        <v>6.87</v>
      </c>
      <c r="H12" s="291"/>
      <c r="I12" s="309"/>
      <c r="J12" s="160"/>
      <c r="K12" s="308"/>
      <c r="L12" s="291"/>
      <c r="M12" s="309"/>
      <c r="N12" s="160"/>
      <c r="O12" s="308"/>
      <c r="P12" s="291"/>
      <c r="Q12" s="309"/>
      <c r="R12" s="160"/>
      <c r="S12" s="308"/>
      <c r="T12" s="291"/>
      <c r="U12" s="309"/>
      <c r="V12" s="160"/>
      <c r="W12" s="308"/>
      <c r="X12" s="291"/>
      <c r="Y12" s="309"/>
      <c r="Z12" s="304">
        <f t="shared" si="2"/>
        <v>7</v>
      </c>
      <c r="AA12" s="310">
        <f t="shared" si="2"/>
        <v>421.11</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9" ht="12.75" customHeight="1" x14ac:dyDescent="0.25">
      <c r="A14" s="7" t="s">
        <v>19</v>
      </c>
      <c r="B14" s="154">
        <f t="shared" ref="B14:AA14" si="3">SUM(B10:B13)</f>
        <v>183</v>
      </c>
      <c r="C14" s="240">
        <f t="shared" si="3"/>
        <v>6941.17</v>
      </c>
      <c r="D14" s="162">
        <f t="shared" si="3"/>
        <v>154</v>
      </c>
      <c r="E14" s="260">
        <f t="shared" si="3"/>
        <v>34938.210000000006</v>
      </c>
      <c r="F14" s="154">
        <f t="shared" si="3"/>
        <v>157</v>
      </c>
      <c r="G14" s="240">
        <f t="shared" si="3"/>
        <v>4716.49</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494</v>
      </c>
      <c r="AA14" s="305">
        <f t="shared" si="3"/>
        <v>46595.87</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7" ht="12.75" customHeight="1" x14ac:dyDescent="0.25">
      <c r="A19" s="2" t="s">
        <v>45</v>
      </c>
      <c r="B19" s="154"/>
      <c r="C19" s="238"/>
      <c r="D19" s="162">
        <v>5</v>
      </c>
      <c r="E19" s="285">
        <v>2066.0700000000002</v>
      </c>
      <c r="F19" s="154">
        <v>5</v>
      </c>
      <c r="G19" s="238">
        <v>1869.65</v>
      </c>
      <c r="H19" s="162"/>
      <c r="I19" s="285"/>
      <c r="J19" s="154"/>
      <c r="K19" s="238"/>
      <c r="L19" s="162"/>
      <c r="M19" s="285"/>
      <c r="N19" s="154"/>
      <c r="O19" s="238"/>
      <c r="P19" s="162"/>
      <c r="Q19" s="285"/>
      <c r="R19" s="154"/>
      <c r="S19" s="238"/>
      <c r="T19" s="162"/>
      <c r="U19" s="285"/>
      <c r="V19" s="154"/>
      <c r="W19" s="238"/>
      <c r="X19" s="162"/>
      <c r="Y19" s="285"/>
      <c r="Z19" s="148">
        <f t="shared" si="4"/>
        <v>10</v>
      </c>
      <c r="AA19" s="251">
        <f t="shared" si="4"/>
        <v>3935.7200000000003</v>
      </c>
    </row>
    <row r="20" spans="1:27" ht="12.75" customHeight="1" x14ac:dyDescent="0.25">
      <c r="A20" s="2" t="s">
        <v>22</v>
      </c>
      <c r="B20" s="160">
        <v>2</v>
      </c>
      <c r="C20" s="308">
        <v>284.48</v>
      </c>
      <c r="D20" s="291"/>
      <c r="E20" s="309"/>
      <c r="F20" s="160">
        <v>2</v>
      </c>
      <c r="G20" s="308">
        <v>723.02</v>
      </c>
      <c r="H20" s="291"/>
      <c r="I20" s="309"/>
      <c r="J20" s="160"/>
      <c r="K20" s="308"/>
      <c r="L20" s="291"/>
      <c r="M20" s="309"/>
      <c r="N20" s="160"/>
      <c r="O20" s="308"/>
      <c r="P20" s="291"/>
      <c r="Q20" s="309"/>
      <c r="R20" s="160"/>
      <c r="S20" s="308"/>
      <c r="T20" s="291"/>
      <c r="U20" s="309"/>
      <c r="V20" s="160"/>
      <c r="W20" s="308"/>
      <c r="X20" s="291"/>
      <c r="Y20" s="309"/>
      <c r="Z20" s="304">
        <f t="shared" si="4"/>
        <v>4</v>
      </c>
      <c r="AA20" s="310">
        <f t="shared" si="4"/>
        <v>1007.5</v>
      </c>
    </row>
    <row r="21" spans="1:27" ht="12.75" customHeight="1" x14ac:dyDescent="0.25">
      <c r="A21" s="2" t="s">
        <v>47</v>
      </c>
      <c r="B21" s="311">
        <v>1</v>
      </c>
      <c r="C21" s="239">
        <v>7.4</v>
      </c>
      <c r="D21" s="312">
        <v>2</v>
      </c>
      <c r="E21" s="286">
        <v>2543.1</v>
      </c>
      <c r="F21" s="311"/>
      <c r="G21" s="239"/>
      <c r="H21" s="312"/>
      <c r="I21" s="286"/>
      <c r="J21" s="311"/>
      <c r="K21" s="239"/>
      <c r="L21" s="312"/>
      <c r="M21" s="286"/>
      <c r="N21" s="311"/>
      <c r="O21" s="239"/>
      <c r="P21" s="312"/>
      <c r="Q21" s="286"/>
      <c r="R21" s="311"/>
      <c r="S21" s="239"/>
      <c r="T21" s="312"/>
      <c r="U21" s="286"/>
      <c r="V21" s="311"/>
      <c r="W21" s="239"/>
      <c r="X21" s="312"/>
      <c r="Y21" s="286"/>
      <c r="Z21" s="313">
        <f t="shared" si="4"/>
        <v>3</v>
      </c>
      <c r="AA21" s="252">
        <f t="shared" si="4"/>
        <v>2550.5</v>
      </c>
    </row>
    <row r="22" spans="1:27" ht="12.75" customHeight="1" x14ac:dyDescent="0.25">
      <c r="A22" s="3" t="s">
        <v>20</v>
      </c>
      <c r="B22" s="154">
        <f t="shared" ref="B22:AA22" si="5">SUM(B17:B21)</f>
        <v>3</v>
      </c>
      <c r="C22" s="240">
        <f t="shared" si="5"/>
        <v>291.88</v>
      </c>
      <c r="D22" s="162">
        <f t="shared" si="5"/>
        <v>7</v>
      </c>
      <c r="E22" s="260">
        <f t="shared" si="5"/>
        <v>4609.17</v>
      </c>
      <c r="F22" s="154">
        <f t="shared" si="5"/>
        <v>7</v>
      </c>
      <c r="G22" s="240">
        <f t="shared" si="5"/>
        <v>2592.67</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17</v>
      </c>
      <c r="AA22" s="305">
        <f t="shared" si="5"/>
        <v>7493.72</v>
      </c>
    </row>
    <row r="23" spans="1:27" ht="12.75" customHeight="1" x14ac:dyDescent="0.25">
      <c r="A23" s="3"/>
      <c r="B23" s="154"/>
      <c r="C23" s="240"/>
      <c r="D23" s="162"/>
      <c r="E23" s="260"/>
      <c r="F23" s="154"/>
      <c r="G23" s="240"/>
      <c r="H23" s="162"/>
      <c r="I23" s="260"/>
      <c r="J23" s="154"/>
      <c r="K23" s="240"/>
      <c r="L23" s="162"/>
      <c r="M23" s="260"/>
      <c r="N23" s="154"/>
      <c r="O23" s="240"/>
      <c r="P23" s="162"/>
      <c r="Q23" s="260"/>
      <c r="R23" s="154"/>
      <c r="S23" s="240"/>
      <c r="T23" s="162"/>
      <c r="U23" s="260"/>
      <c r="V23" s="154"/>
      <c r="W23" s="240"/>
      <c r="X23" s="162"/>
      <c r="Y23" s="260"/>
      <c r="Z23" s="148"/>
      <c r="AA23" s="253"/>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272</v>
      </c>
      <c r="C25" s="238">
        <v>8251.9599999999991</v>
      </c>
      <c r="D25" s="162">
        <v>357</v>
      </c>
      <c r="E25" s="285">
        <v>7251.87</v>
      </c>
      <c r="F25" s="154">
        <v>415</v>
      </c>
      <c r="G25" s="238">
        <v>3144.37</v>
      </c>
      <c r="H25" s="162"/>
      <c r="I25" s="285"/>
      <c r="J25" s="154"/>
      <c r="K25" s="238"/>
      <c r="L25" s="162"/>
      <c r="M25" s="285"/>
      <c r="N25" s="154"/>
      <c r="O25" s="238"/>
      <c r="P25" s="162"/>
      <c r="Q25" s="285"/>
      <c r="R25" s="154"/>
      <c r="S25" s="238"/>
      <c r="T25" s="162"/>
      <c r="U25" s="285"/>
      <c r="V25" s="154"/>
      <c r="W25" s="238"/>
      <c r="X25" s="162"/>
      <c r="Y25" s="285"/>
      <c r="Z25" s="148">
        <f>B25+D25+F25+H25+J25+L25+N25+P25+R25+T25+V25+X25</f>
        <v>1044</v>
      </c>
      <c r="AA25" s="251">
        <f>C25+E25+G25+I25+K25+M25+O25+Q25+S25+U25+W25+Y25</f>
        <v>18648.199999999997</v>
      </c>
    </row>
    <row r="26" spans="1:27" ht="12.75" customHeight="1" x14ac:dyDescent="0.25">
      <c r="A26" s="2" t="s">
        <v>66</v>
      </c>
      <c r="B26" s="154">
        <v>256</v>
      </c>
      <c r="C26" s="238">
        <v>1748.1</v>
      </c>
      <c r="D26" s="162">
        <v>141</v>
      </c>
      <c r="E26" s="285">
        <v>833.53</v>
      </c>
      <c r="F26" s="154">
        <v>198</v>
      </c>
      <c r="G26" s="238">
        <v>1248.0899999999999</v>
      </c>
      <c r="H26" s="162"/>
      <c r="I26" s="285"/>
      <c r="J26" s="154"/>
      <c r="K26" s="238"/>
      <c r="L26" s="162"/>
      <c r="M26" s="285"/>
      <c r="N26" s="154"/>
      <c r="O26" s="238"/>
      <c r="P26" s="162"/>
      <c r="Q26" s="285"/>
      <c r="R26" s="154"/>
      <c r="S26" s="238"/>
      <c r="T26" s="162"/>
      <c r="U26" s="285"/>
      <c r="V26" s="154"/>
      <c r="W26" s="238"/>
      <c r="X26" s="162"/>
      <c r="Y26" s="285"/>
      <c r="Z26" s="148">
        <f>B26+D26+F26+H26+J26+L26+N26+P26+R26+T26+V26+X26</f>
        <v>595</v>
      </c>
      <c r="AA26" s="251">
        <f>C26+E26+G26+I26+K26+M26+O26+Q26+S26+U26+W26+Y26</f>
        <v>3829.7200000000003</v>
      </c>
    </row>
    <row r="27" spans="1:27" s="12" customFormat="1" ht="12.75" customHeight="1" x14ac:dyDescent="0.25">
      <c r="A27" s="10" t="s">
        <v>59</v>
      </c>
      <c r="B27" s="157">
        <f t="shared" ref="B27:W27" si="6">B25+B26</f>
        <v>528</v>
      </c>
      <c r="C27" s="242">
        <f t="shared" si="6"/>
        <v>10000.06</v>
      </c>
      <c r="D27" s="287">
        <f t="shared" si="6"/>
        <v>498</v>
      </c>
      <c r="E27" s="288">
        <f t="shared" si="6"/>
        <v>8085.4</v>
      </c>
      <c r="F27" s="157">
        <f t="shared" si="6"/>
        <v>613</v>
      </c>
      <c r="G27" s="242">
        <f t="shared" si="6"/>
        <v>4392.46</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X25+X26</f>
        <v>0</v>
      </c>
      <c r="Y27" s="288">
        <f>Y25+Y26</f>
        <v>0</v>
      </c>
      <c r="Z27" s="149">
        <f t="shared" ref="Z27:AA27" si="7">SUM(Z25:Z26)</f>
        <v>1639</v>
      </c>
      <c r="AA27" s="255">
        <f t="shared" si="7"/>
        <v>22477.919999999998</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17233.11</v>
      </c>
      <c r="D29" s="162"/>
      <c r="E29" s="260">
        <f>SUM(E14+E22+E27)</f>
        <v>47632.780000000006</v>
      </c>
      <c r="F29" s="154"/>
      <c r="G29" s="240">
        <f>SUM(G14+G22+G27)</f>
        <v>11701.619999999999</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76567.510000000009</v>
      </c>
    </row>
    <row r="30" spans="1:27"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x14ac:dyDescent="0.25">
      <c r="A32" s="13" t="s">
        <v>40</v>
      </c>
      <c r="B32" s="154">
        <v>4</v>
      </c>
      <c r="C32" s="238">
        <v>1951.59</v>
      </c>
      <c r="D32" s="162">
        <v>8</v>
      </c>
      <c r="E32" s="285">
        <v>3487.79</v>
      </c>
      <c r="F32" s="154"/>
      <c r="G32" s="238"/>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12</v>
      </c>
      <c r="AA32" s="257">
        <f t="shared" si="8"/>
        <v>5439.38</v>
      </c>
    </row>
    <row r="33" spans="1:31" s="14" customFormat="1" x14ac:dyDescent="0.25">
      <c r="A33" s="13" t="s">
        <v>53</v>
      </c>
      <c r="B33" s="154">
        <v>1</v>
      </c>
      <c r="C33" s="238">
        <v>73.81</v>
      </c>
      <c r="D33" s="162"/>
      <c r="E33" s="285"/>
      <c r="F33" s="154"/>
      <c r="G33" s="238"/>
      <c r="H33" s="162"/>
      <c r="I33" s="285"/>
      <c r="J33" s="154"/>
      <c r="K33" s="238"/>
      <c r="L33" s="162"/>
      <c r="M33" s="285"/>
      <c r="N33" s="154"/>
      <c r="O33" s="238"/>
      <c r="P33" s="162"/>
      <c r="Q33" s="285"/>
      <c r="R33" s="154"/>
      <c r="S33" s="238"/>
      <c r="T33" s="162"/>
      <c r="U33" s="285"/>
      <c r="V33" s="154"/>
      <c r="W33" s="238"/>
      <c r="X33" s="162"/>
      <c r="Y33" s="285"/>
      <c r="Z33" s="150">
        <f t="shared" si="8"/>
        <v>1</v>
      </c>
      <c r="AA33" s="257">
        <f t="shared" si="8"/>
        <v>73.81</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5</v>
      </c>
      <c r="C35" s="243">
        <f t="shared" si="9"/>
        <v>2025.3999999999999</v>
      </c>
      <c r="D35" s="289">
        <f t="shared" si="9"/>
        <v>8</v>
      </c>
      <c r="E35" s="290">
        <f t="shared" si="9"/>
        <v>3487.79</v>
      </c>
      <c r="F35" s="158">
        <f t="shared" si="9"/>
        <v>0</v>
      </c>
      <c r="G35" s="243">
        <f t="shared" si="9"/>
        <v>0</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13</v>
      </c>
      <c r="AA35" s="256">
        <f t="shared" si="9"/>
        <v>5513.1900000000005</v>
      </c>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3"/>
    </row>
    <row r="39" spans="1:31" s="16" customFormat="1" ht="26.4" x14ac:dyDescent="0.25">
      <c r="A39" s="15" t="s">
        <v>55</v>
      </c>
      <c r="B39" s="152"/>
      <c r="C39" s="244">
        <f>C29-C5-C35</f>
        <v>12722.810000000001</v>
      </c>
      <c r="D39" s="152"/>
      <c r="E39" s="244">
        <f>E29-E5-E35</f>
        <v>41585.890000000007</v>
      </c>
      <c r="F39" s="159"/>
      <c r="G39" s="244">
        <f>G29-G5-G35</f>
        <v>9395.0199999999986</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63703.72</v>
      </c>
      <c r="AB39" s="3"/>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AE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94</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4">
        <v>385</v>
      </c>
      <c r="C3" s="238">
        <v>2175.8000000000002</v>
      </c>
      <c r="D3" s="162">
        <v>426</v>
      </c>
      <c r="E3" s="285">
        <v>2478.4</v>
      </c>
      <c r="F3" s="154">
        <v>392</v>
      </c>
      <c r="G3" s="238">
        <v>2570.3000000000002</v>
      </c>
      <c r="H3" s="162"/>
      <c r="I3" s="285"/>
      <c r="J3" s="154"/>
      <c r="K3" s="238"/>
      <c r="L3" s="162"/>
      <c r="M3" s="285"/>
      <c r="N3" s="154"/>
      <c r="O3" s="238"/>
      <c r="P3" s="162"/>
      <c r="Q3" s="285"/>
      <c r="R3" s="154"/>
      <c r="S3" s="238"/>
      <c r="T3" s="162"/>
      <c r="U3" s="285"/>
      <c r="V3" s="154"/>
      <c r="W3" s="238"/>
      <c r="X3" s="162"/>
      <c r="Y3" s="285"/>
      <c r="Z3" s="148">
        <f>B3+D3+F3+H3+J3+L3+N3+P3+R3+T3+V3+X3</f>
        <v>1203</v>
      </c>
      <c r="AA3" s="251">
        <f>C3+E3+G3+I3+K3+M3+O3+Q3+S3+U3+W3+Y3</f>
        <v>7224.5000000000009</v>
      </c>
    </row>
    <row r="4" spans="1:29" ht="12.75" customHeight="1" x14ac:dyDescent="0.25">
      <c r="A4" s="2" t="s">
        <v>38</v>
      </c>
      <c r="B4" s="154"/>
      <c r="C4" s="239">
        <v>740</v>
      </c>
      <c r="D4" s="162"/>
      <c r="E4" s="286">
        <v>814</v>
      </c>
      <c r="F4" s="154"/>
      <c r="G4" s="239">
        <v>772</v>
      </c>
      <c r="H4" s="162"/>
      <c r="I4" s="286"/>
      <c r="J4" s="154"/>
      <c r="K4" s="239"/>
      <c r="L4" s="162"/>
      <c r="M4" s="286"/>
      <c r="N4" s="154"/>
      <c r="O4" s="239"/>
      <c r="P4" s="162"/>
      <c r="Q4" s="286"/>
      <c r="R4" s="154"/>
      <c r="S4" s="239"/>
      <c r="T4" s="162"/>
      <c r="U4" s="286"/>
      <c r="V4" s="154"/>
      <c r="W4" s="239"/>
      <c r="X4" s="162"/>
      <c r="Y4" s="286"/>
      <c r="Z4" s="148"/>
      <c r="AA4" s="252">
        <f>C4+E4+G4+I4+K4+M4+O4+Q4+S4+U4+W4+Y4</f>
        <v>2326</v>
      </c>
    </row>
    <row r="5" spans="1:29" ht="12.75" customHeight="1" x14ac:dyDescent="0.25">
      <c r="A5" s="3" t="s">
        <v>15</v>
      </c>
      <c r="B5" s="154"/>
      <c r="C5" s="240">
        <f>SUM(C3:C4)</f>
        <v>2915.8</v>
      </c>
      <c r="D5" s="162"/>
      <c r="E5" s="260">
        <f>SUM(E3:E4)</f>
        <v>3292.4</v>
      </c>
      <c r="F5" s="154"/>
      <c r="G5" s="240">
        <f>SUM(G3:G4)</f>
        <v>3342.3</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9550.5</v>
      </c>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9" s="2" customFormat="1" ht="12.75" customHeight="1" x14ac:dyDescent="0.25">
      <c r="A7" s="2" t="s">
        <v>58</v>
      </c>
      <c r="B7" s="154"/>
      <c r="C7" s="308">
        <v>135686.15</v>
      </c>
      <c r="D7" s="162"/>
      <c r="E7" s="309">
        <v>132460.39000000001</v>
      </c>
      <c r="F7" s="154"/>
      <c r="G7" s="308">
        <v>137047.47</v>
      </c>
      <c r="H7" s="162"/>
      <c r="I7" s="309"/>
      <c r="J7" s="154"/>
      <c r="K7" s="308"/>
      <c r="L7" s="162"/>
      <c r="M7" s="309"/>
      <c r="N7" s="154"/>
      <c r="O7" s="308"/>
      <c r="P7" s="162"/>
      <c r="Q7" s="309"/>
      <c r="R7" s="154"/>
      <c r="S7" s="308"/>
      <c r="T7" s="162"/>
      <c r="U7" s="309"/>
      <c r="V7" s="154"/>
      <c r="W7" s="308"/>
      <c r="X7" s="162"/>
      <c r="Y7" s="309"/>
      <c r="Z7" s="148"/>
      <c r="AA7" s="324">
        <f>C7+E7+G7+I7+K7+M7+O7+Q7+S7+U7+W7+Y7</f>
        <v>405194.01</v>
      </c>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220</v>
      </c>
      <c r="C10" s="238">
        <v>8314.82</v>
      </c>
      <c r="D10" s="162">
        <v>227</v>
      </c>
      <c r="E10" s="285">
        <v>8502.0400000000009</v>
      </c>
      <c r="F10" s="154">
        <v>224</v>
      </c>
      <c r="G10" s="238">
        <v>10573.49</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671</v>
      </c>
      <c r="AA10" s="251">
        <f t="shared" ref="AA10" si="1">C10+E10+G10+I10+K10+M10+O10+Q10+S10+U10+W10+Y10</f>
        <v>27390.35</v>
      </c>
    </row>
    <row r="11" spans="1:29" ht="12.75" customHeight="1" x14ac:dyDescent="0.25">
      <c r="A11" s="69" t="s">
        <v>65</v>
      </c>
      <c r="B11" s="154">
        <v>4</v>
      </c>
      <c r="C11" s="238">
        <v>51.21</v>
      </c>
      <c r="D11" s="162">
        <v>4</v>
      </c>
      <c r="E11" s="285">
        <v>32.229999999999997</v>
      </c>
      <c r="F11" s="154">
        <v>5</v>
      </c>
      <c r="G11" s="238">
        <v>42.55</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13</v>
      </c>
      <c r="AA11" s="251">
        <f t="shared" si="2"/>
        <v>125.99</v>
      </c>
    </row>
    <row r="12" spans="1:29" ht="12.75" customHeight="1" x14ac:dyDescent="0.25">
      <c r="A12" s="2" t="s">
        <v>62</v>
      </c>
      <c r="B12" s="160">
        <v>2</v>
      </c>
      <c r="C12" s="308">
        <v>626.78</v>
      </c>
      <c r="D12" s="291">
        <v>4</v>
      </c>
      <c r="E12" s="309">
        <v>176.1</v>
      </c>
      <c r="F12" s="160"/>
      <c r="G12" s="308"/>
      <c r="H12" s="291"/>
      <c r="I12" s="309"/>
      <c r="J12" s="160"/>
      <c r="K12" s="308"/>
      <c r="L12" s="291"/>
      <c r="M12" s="309"/>
      <c r="N12" s="160"/>
      <c r="O12" s="308"/>
      <c r="P12" s="291"/>
      <c r="Q12" s="309"/>
      <c r="R12" s="160"/>
      <c r="S12" s="308"/>
      <c r="T12" s="291"/>
      <c r="U12" s="309"/>
      <c r="V12" s="160"/>
      <c r="W12" s="308"/>
      <c r="X12" s="291"/>
      <c r="Y12" s="309"/>
      <c r="Z12" s="304">
        <f t="shared" si="2"/>
        <v>6</v>
      </c>
      <c r="AA12" s="310">
        <f t="shared" si="2"/>
        <v>802.88</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9" ht="12.75" customHeight="1" x14ac:dyDescent="0.25">
      <c r="A14" s="7" t="s">
        <v>19</v>
      </c>
      <c r="B14" s="154">
        <f t="shared" ref="B14:AA14" si="3">SUM(B10:B13)</f>
        <v>226</v>
      </c>
      <c r="C14" s="240">
        <f t="shared" si="3"/>
        <v>8992.81</v>
      </c>
      <c r="D14" s="162">
        <f t="shared" si="3"/>
        <v>235</v>
      </c>
      <c r="E14" s="260">
        <f t="shared" si="3"/>
        <v>8710.3700000000008</v>
      </c>
      <c r="F14" s="154">
        <f t="shared" si="3"/>
        <v>229</v>
      </c>
      <c r="G14" s="240">
        <f t="shared" si="3"/>
        <v>10616.039999999999</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61">
        <f t="shared" si="3"/>
        <v>0</v>
      </c>
      <c r="S14" s="259">
        <f t="shared" si="3"/>
        <v>0</v>
      </c>
      <c r="T14" s="162">
        <f t="shared" si="3"/>
        <v>0</v>
      </c>
      <c r="U14" s="260">
        <f t="shared" si="3"/>
        <v>0</v>
      </c>
      <c r="V14" s="154">
        <f t="shared" si="3"/>
        <v>0</v>
      </c>
      <c r="W14" s="240">
        <f t="shared" si="3"/>
        <v>0</v>
      </c>
      <c r="X14" s="162">
        <f t="shared" si="3"/>
        <v>0</v>
      </c>
      <c r="Y14" s="260">
        <f t="shared" si="3"/>
        <v>0</v>
      </c>
      <c r="Z14" s="304">
        <f t="shared" si="3"/>
        <v>690</v>
      </c>
      <c r="AA14" s="305">
        <f t="shared" si="3"/>
        <v>28319.22</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7" ht="12.75" customHeight="1" x14ac:dyDescent="0.25">
      <c r="A19" s="2" t="s">
        <v>45</v>
      </c>
      <c r="B19" s="154">
        <v>5</v>
      </c>
      <c r="C19" s="238">
        <v>2537</v>
      </c>
      <c r="D19" s="162">
        <v>5</v>
      </c>
      <c r="E19" s="285">
        <v>2793.52</v>
      </c>
      <c r="F19" s="154">
        <v>7</v>
      </c>
      <c r="G19" s="238">
        <v>3442.26</v>
      </c>
      <c r="H19" s="162"/>
      <c r="I19" s="285"/>
      <c r="J19" s="154"/>
      <c r="K19" s="238"/>
      <c r="L19" s="162"/>
      <c r="M19" s="285"/>
      <c r="N19" s="154"/>
      <c r="O19" s="238"/>
      <c r="P19" s="162"/>
      <c r="Q19" s="285"/>
      <c r="R19" s="154"/>
      <c r="S19" s="238"/>
      <c r="T19" s="162"/>
      <c r="U19" s="285"/>
      <c r="V19" s="154"/>
      <c r="W19" s="238"/>
      <c r="X19" s="162"/>
      <c r="Y19" s="285"/>
      <c r="Z19" s="148">
        <f t="shared" si="4"/>
        <v>17</v>
      </c>
      <c r="AA19" s="251">
        <f t="shared" si="4"/>
        <v>8772.7800000000007</v>
      </c>
    </row>
    <row r="20" spans="1:27" ht="12.75" customHeight="1" x14ac:dyDescent="0.25">
      <c r="A20" s="2" t="s">
        <v>22</v>
      </c>
      <c r="B20" s="160">
        <v>17</v>
      </c>
      <c r="C20" s="308">
        <v>6152.45</v>
      </c>
      <c r="D20" s="291">
        <v>12</v>
      </c>
      <c r="E20" s="309">
        <v>3509.99</v>
      </c>
      <c r="F20" s="160">
        <v>15</v>
      </c>
      <c r="G20" s="308">
        <v>7896.36</v>
      </c>
      <c r="H20" s="291"/>
      <c r="I20" s="309"/>
      <c r="J20" s="160"/>
      <c r="K20" s="308"/>
      <c r="L20" s="291"/>
      <c r="M20" s="309"/>
      <c r="N20" s="160"/>
      <c r="O20" s="308"/>
      <c r="P20" s="291"/>
      <c r="Q20" s="309"/>
      <c r="R20" s="160"/>
      <c r="S20" s="308"/>
      <c r="T20" s="291"/>
      <c r="U20" s="309"/>
      <c r="V20" s="160"/>
      <c r="W20" s="308"/>
      <c r="X20" s="291"/>
      <c r="Y20" s="309"/>
      <c r="Z20" s="304">
        <f t="shared" si="4"/>
        <v>44</v>
      </c>
      <c r="AA20" s="310">
        <f t="shared" si="4"/>
        <v>17558.8</v>
      </c>
    </row>
    <row r="21" spans="1:27" ht="12.75" customHeight="1" x14ac:dyDescent="0.25">
      <c r="A21" s="2" t="s">
        <v>47</v>
      </c>
      <c r="B21" s="311">
        <v>1</v>
      </c>
      <c r="C21" s="239">
        <v>204</v>
      </c>
      <c r="D21" s="312"/>
      <c r="E21" s="286"/>
      <c r="F21" s="311"/>
      <c r="G21" s="239"/>
      <c r="H21" s="312"/>
      <c r="I21" s="286"/>
      <c r="J21" s="311"/>
      <c r="K21" s="239"/>
      <c r="L21" s="312"/>
      <c r="M21" s="286"/>
      <c r="N21" s="311"/>
      <c r="O21" s="239"/>
      <c r="P21" s="312"/>
      <c r="Q21" s="286"/>
      <c r="R21" s="311"/>
      <c r="S21" s="239"/>
      <c r="T21" s="312"/>
      <c r="U21" s="286"/>
      <c r="V21" s="311"/>
      <c r="W21" s="239"/>
      <c r="X21" s="312"/>
      <c r="Y21" s="286"/>
      <c r="Z21" s="313">
        <f t="shared" si="4"/>
        <v>1</v>
      </c>
      <c r="AA21" s="252">
        <f t="shared" si="4"/>
        <v>204</v>
      </c>
    </row>
    <row r="22" spans="1:27" ht="12.75" customHeight="1" x14ac:dyDescent="0.25">
      <c r="A22" s="3" t="s">
        <v>20</v>
      </c>
      <c r="B22" s="154">
        <f t="shared" ref="B22:AA22" si="5">SUM(B17:B21)</f>
        <v>23</v>
      </c>
      <c r="C22" s="240">
        <f t="shared" si="5"/>
        <v>8893.4500000000007</v>
      </c>
      <c r="D22" s="162">
        <f t="shared" si="5"/>
        <v>17</v>
      </c>
      <c r="E22" s="260">
        <f t="shared" si="5"/>
        <v>6303.51</v>
      </c>
      <c r="F22" s="154">
        <f t="shared" si="5"/>
        <v>22</v>
      </c>
      <c r="G22" s="240">
        <f t="shared" si="5"/>
        <v>11338.619999999999</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62</v>
      </c>
      <c r="AA22" s="305">
        <f t="shared" si="5"/>
        <v>26535.58</v>
      </c>
    </row>
    <row r="23" spans="1:27" ht="12.75" customHeight="1" x14ac:dyDescent="0.25">
      <c r="A23" s="3"/>
      <c r="B23" s="154"/>
      <c r="C23" s="240"/>
      <c r="D23" s="162"/>
      <c r="E23" s="260"/>
      <c r="F23" s="154"/>
      <c r="G23" s="240"/>
      <c r="H23" s="162"/>
      <c r="I23" s="260"/>
      <c r="J23" s="154"/>
      <c r="K23" s="240"/>
      <c r="L23" s="162"/>
      <c r="M23" s="260"/>
      <c r="N23" s="154"/>
      <c r="O23" s="240"/>
      <c r="P23" s="162"/>
      <c r="Q23" s="260"/>
      <c r="R23" s="154"/>
      <c r="S23" s="240"/>
      <c r="T23" s="162"/>
      <c r="U23" s="260"/>
      <c r="V23" s="154"/>
      <c r="W23" s="240"/>
      <c r="X23" s="162"/>
      <c r="Y23" s="260"/>
      <c r="Z23" s="148"/>
      <c r="AA23" s="253"/>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299</v>
      </c>
      <c r="C25" s="238">
        <v>8994.35</v>
      </c>
      <c r="D25" s="162">
        <v>379</v>
      </c>
      <c r="E25" s="285">
        <v>6831.19</v>
      </c>
      <c r="F25" s="154">
        <v>351</v>
      </c>
      <c r="G25" s="238">
        <v>6310.01</v>
      </c>
      <c r="H25" s="162"/>
      <c r="I25" s="285"/>
      <c r="J25" s="154"/>
      <c r="K25" s="238"/>
      <c r="L25" s="162"/>
      <c r="M25" s="285"/>
      <c r="N25" s="154"/>
      <c r="O25" s="238"/>
      <c r="P25" s="162"/>
      <c r="Q25" s="285"/>
      <c r="R25" s="154"/>
      <c r="S25" s="238"/>
      <c r="T25" s="162"/>
      <c r="U25" s="285"/>
      <c r="V25" s="154"/>
      <c r="W25" s="238"/>
      <c r="X25" s="162"/>
      <c r="Y25" s="285"/>
      <c r="Z25" s="148">
        <f>B25+D25+F25+H25+J25+L25+N25+P25+R25+T25+V25+X25</f>
        <v>1029</v>
      </c>
      <c r="AA25" s="251">
        <f>C25+E25+G25+I25+K25+M25+O25+Q25+S25+U25+W25+Y25</f>
        <v>22135.550000000003</v>
      </c>
    </row>
    <row r="26" spans="1:27" ht="12.75" customHeight="1" x14ac:dyDescent="0.25">
      <c r="A26" s="2" t="s">
        <v>66</v>
      </c>
      <c r="B26" s="154">
        <v>65</v>
      </c>
      <c r="C26" s="238">
        <v>567.29</v>
      </c>
      <c r="D26" s="162">
        <v>137</v>
      </c>
      <c r="E26" s="285">
        <v>142.76</v>
      </c>
      <c r="F26" s="154">
        <v>84</v>
      </c>
      <c r="G26" s="238">
        <v>117.44</v>
      </c>
      <c r="H26" s="162"/>
      <c r="I26" s="285"/>
      <c r="J26" s="154"/>
      <c r="K26" s="238"/>
      <c r="L26" s="162"/>
      <c r="M26" s="285"/>
      <c r="N26" s="154"/>
      <c r="O26" s="238"/>
      <c r="P26" s="162"/>
      <c r="Q26" s="285"/>
      <c r="R26" s="154"/>
      <c r="S26" s="238"/>
      <c r="T26" s="162"/>
      <c r="U26" s="285"/>
      <c r="V26" s="154"/>
      <c r="W26" s="238"/>
      <c r="X26" s="162"/>
      <c r="Y26" s="285"/>
      <c r="Z26" s="148">
        <f>B26+D26+F26+H26+J26+L26+N26+P26+R26+T26+V26+X26</f>
        <v>286</v>
      </c>
      <c r="AA26" s="251">
        <f>C26+E26+G26+I26+K26+M26+O26+Q26+S26+U26+W26+Y26</f>
        <v>827.49</v>
      </c>
    </row>
    <row r="27" spans="1:27" s="12" customFormat="1" ht="12.75" customHeight="1" x14ac:dyDescent="0.25">
      <c r="A27" s="10" t="s">
        <v>59</v>
      </c>
      <c r="B27" s="157">
        <f t="shared" ref="B27:Y27" si="6">B25+B26</f>
        <v>364</v>
      </c>
      <c r="C27" s="242">
        <f t="shared" si="6"/>
        <v>9561.64</v>
      </c>
      <c r="D27" s="287">
        <f t="shared" si="6"/>
        <v>516</v>
      </c>
      <c r="E27" s="288">
        <f t="shared" si="6"/>
        <v>6973.95</v>
      </c>
      <c r="F27" s="157">
        <f t="shared" si="6"/>
        <v>435</v>
      </c>
      <c r="G27" s="242">
        <f t="shared" si="6"/>
        <v>6427.45</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1315</v>
      </c>
      <c r="AA27" s="255">
        <f t="shared" si="7"/>
        <v>22963.040000000005</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27447.9</v>
      </c>
      <c r="D29" s="162"/>
      <c r="E29" s="260">
        <f>SUM(E14+E22+E27)</f>
        <v>21987.83</v>
      </c>
      <c r="F29" s="154"/>
      <c r="G29" s="240">
        <f>SUM(G14+G22+G27)</f>
        <v>28382.109999999997</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77817.840000000011</v>
      </c>
    </row>
    <row r="30" spans="1:27"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x14ac:dyDescent="0.25">
      <c r="A32" s="13" t="s">
        <v>40</v>
      </c>
      <c r="B32" s="154">
        <v>3</v>
      </c>
      <c r="C32" s="238">
        <v>583.14</v>
      </c>
      <c r="D32" s="162"/>
      <c r="E32" s="285"/>
      <c r="F32" s="154"/>
      <c r="G32" s="238"/>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3</v>
      </c>
      <c r="AA32" s="257">
        <f t="shared" si="8"/>
        <v>583.14</v>
      </c>
    </row>
    <row r="33" spans="1:31" s="14" customFormat="1" x14ac:dyDescent="0.25">
      <c r="A33" s="13" t="s">
        <v>53</v>
      </c>
      <c r="B33" s="154">
        <v>1</v>
      </c>
      <c r="C33" s="238">
        <v>189.99</v>
      </c>
      <c r="D33" s="162"/>
      <c r="E33" s="285"/>
      <c r="F33" s="154">
        <v>5</v>
      </c>
      <c r="G33" s="238">
        <v>694.31</v>
      </c>
      <c r="H33" s="162"/>
      <c r="I33" s="285"/>
      <c r="J33" s="154"/>
      <c r="K33" s="238"/>
      <c r="L33" s="162"/>
      <c r="M33" s="285"/>
      <c r="N33" s="154"/>
      <c r="O33" s="238"/>
      <c r="P33" s="162"/>
      <c r="Q33" s="285"/>
      <c r="R33" s="154"/>
      <c r="S33" s="238"/>
      <c r="T33" s="162"/>
      <c r="U33" s="285"/>
      <c r="V33" s="154"/>
      <c r="W33" s="238"/>
      <c r="X33" s="162"/>
      <c r="Y33" s="285"/>
      <c r="Z33" s="150">
        <f t="shared" si="8"/>
        <v>6</v>
      </c>
      <c r="AA33" s="257">
        <f t="shared" si="8"/>
        <v>884.3</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4</v>
      </c>
      <c r="C35" s="243">
        <f t="shared" si="9"/>
        <v>773.13</v>
      </c>
      <c r="D35" s="289">
        <f t="shared" si="9"/>
        <v>0</v>
      </c>
      <c r="E35" s="290">
        <f t="shared" si="9"/>
        <v>0</v>
      </c>
      <c r="F35" s="158">
        <f t="shared" si="9"/>
        <v>5</v>
      </c>
      <c r="G35" s="243">
        <f t="shared" si="9"/>
        <v>694.31</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9</v>
      </c>
      <c r="AA35" s="256">
        <f t="shared" si="9"/>
        <v>1467.44</v>
      </c>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3"/>
    </row>
    <row r="39" spans="1:31" s="16" customFormat="1" ht="26.4" x14ac:dyDescent="0.25">
      <c r="A39" s="15" t="s">
        <v>55</v>
      </c>
      <c r="B39" s="152"/>
      <c r="C39" s="244">
        <f>C29-C5-C35</f>
        <v>23758.97</v>
      </c>
      <c r="D39" s="152"/>
      <c r="E39" s="244">
        <f>E29-E5-E35</f>
        <v>18695.43</v>
      </c>
      <c r="F39" s="159"/>
      <c r="G39" s="244">
        <f>G29-G5-G35</f>
        <v>24345.499999999996</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66799.900000000009</v>
      </c>
      <c r="AB39" s="3"/>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6C76A-1F3F-4BE4-AF07-12980307B032}">
  <sheetPr codeName="Sheet20">
    <pageSetUpPr fitToPage="1"/>
  </sheetPr>
  <dimension ref="A1:AA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86" width="8.6640625" customWidth="1"/>
  </cols>
  <sheetData>
    <row r="1" spans="1:27" ht="16.5" customHeight="1" x14ac:dyDescent="0.25">
      <c r="A1" s="209" t="s">
        <v>95</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7"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7" ht="12.75" customHeight="1" x14ac:dyDescent="0.25">
      <c r="A3" s="6" t="s">
        <v>37</v>
      </c>
      <c r="B3" s="154">
        <v>174</v>
      </c>
      <c r="C3" s="238">
        <v>1201.8</v>
      </c>
      <c r="D3" s="162">
        <v>228</v>
      </c>
      <c r="E3" s="285">
        <v>1651.1</v>
      </c>
      <c r="F3" s="154">
        <v>234</v>
      </c>
      <c r="G3" s="238">
        <v>1680.2</v>
      </c>
      <c r="H3" s="162"/>
      <c r="I3" s="285"/>
      <c r="J3" s="154"/>
      <c r="K3" s="238"/>
      <c r="L3" s="162"/>
      <c r="M3" s="285"/>
      <c r="N3" s="154"/>
      <c r="O3" s="238"/>
      <c r="P3" s="162"/>
      <c r="Q3" s="285"/>
      <c r="R3" s="154"/>
      <c r="S3" s="238"/>
      <c r="T3" s="162"/>
      <c r="U3" s="285"/>
      <c r="V3" s="154"/>
      <c r="W3" s="238"/>
      <c r="X3" s="162"/>
      <c r="Y3" s="285"/>
      <c r="Z3" s="148">
        <f>B3+D3+F3+H3+J3+L3+N3+P3+R3+T3+V3+X3</f>
        <v>636</v>
      </c>
      <c r="AA3" s="251">
        <f>C3+E3+G3+I3+K3+M3+O3+Q3+S3+U3+W3+Y3</f>
        <v>4533.0999999999995</v>
      </c>
    </row>
    <row r="4" spans="1:27" ht="12.75" customHeight="1" x14ac:dyDescent="0.25">
      <c r="A4" s="2" t="s">
        <v>38</v>
      </c>
      <c r="B4" s="154"/>
      <c r="C4" s="239">
        <v>324</v>
      </c>
      <c r="D4" s="162"/>
      <c r="E4" s="286">
        <v>428</v>
      </c>
      <c r="F4" s="154"/>
      <c r="G4" s="239">
        <v>434</v>
      </c>
      <c r="H4" s="162"/>
      <c r="I4" s="286"/>
      <c r="J4" s="154"/>
      <c r="K4" s="239"/>
      <c r="L4" s="162"/>
      <c r="M4" s="286"/>
      <c r="N4" s="154"/>
      <c r="O4" s="239"/>
      <c r="P4" s="162"/>
      <c r="Q4" s="286"/>
      <c r="R4" s="154"/>
      <c r="S4" s="239"/>
      <c r="T4" s="162"/>
      <c r="U4" s="286"/>
      <c r="V4" s="154"/>
      <c r="W4" s="239"/>
      <c r="X4" s="162"/>
      <c r="Y4" s="286"/>
      <c r="Z4" s="148"/>
      <c r="AA4" s="252">
        <f>C4+E4+G4+I4+K4+M4+O4+Q4+S4+U4+W4+Y4</f>
        <v>1186</v>
      </c>
    </row>
    <row r="5" spans="1:27" ht="12.75" customHeight="1" x14ac:dyDescent="0.25">
      <c r="A5" s="3" t="s">
        <v>15</v>
      </c>
      <c r="B5" s="154"/>
      <c r="C5" s="240">
        <f>SUM(C3:C4)</f>
        <v>1525.8</v>
      </c>
      <c r="D5" s="162"/>
      <c r="E5" s="260">
        <f>SUM(E3:E4)</f>
        <v>2079.1</v>
      </c>
      <c r="F5" s="154"/>
      <c r="G5" s="240">
        <f>SUM(G3:G4)</f>
        <v>2114.1999999999998</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5719.0999999999995</v>
      </c>
    </row>
    <row r="6" spans="1:27"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7" s="2" customFormat="1" ht="12.75" customHeight="1" x14ac:dyDescent="0.25">
      <c r="A7" s="2" t="s">
        <v>58</v>
      </c>
      <c r="B7" s="154"/>
      <c r="C7" s="308">
        <v>74657.31</v>
      </c>
      <c r="D7" s="162"/>
      <c r="E7" s="309">
        <v>73661.259999999995</v>
      </c>
      <c r="F7" s="154"/>
      <c r="G7" s="308">
        <v>74924.52</v>
      </c>
      <c r="H7" s="162"/>
      <c r="I7" s="309"/>
      <c r="J7" s="154"/>
      <c r="K7" s="308"/>
      <c r="L7" s="162"/>
      <c r="M7" s="309"/>
      <c r="N7" s="154"/>
      <c r="O7" s="308"/>
      <c r="P7" s="162"/>
      <c r="Q7" s="309"/>
      <c r="R7" s="154"/>
      <c r="S7" s="308"/>
      <c r="T7" s="162"/>
      <c r="U7" s="309"/>
      <c r="V7" s="154"/>
      <c r="W7" s="308"/>
      <c r="X7" s="162"/>
      <c r="Y7" s="309"/>
      <c r="Z7" s="148"/>
      <c r="AA7" s="324">
        <f>C7+E7+G7+I7+K7+M7+O7+Q7+S7+U7+W7+Y7</f>
        <v>223243.09000000003</v>
      </c>
    </row>
    <row r="8" spans="1:27"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row>
    <row r="9" spans="1:27"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7" ht="12.75" customHeight="1" x14ac:dyDescent="0.25">
      <c r="A10" s="2" t="s">
        <v>25</v>
      </c>
      <c r="B10" s="154">
        <v>90</v>
      </c>
      <c r="C10" s="238">
        <v>2932.22</v>
      </c>
      <c r="D10" s="162">
        <v>86</v>
      </c>
      <c r="E10" s="285">
        <v>3027.85</v>
      </c>
      <c r="F10" s="154">
        <v>124</v>
      </c>
      <c r="G10" s="238">
        <v>5140.34</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300</v>
      </c>
      <c r="AA10" s="251">
        <f t="shared" ref="AA10" si="1">C10+E10+G10+I10+K10+M10+O10+Q10+S10+U10+W10+Y10</f>
        <v>11100.41</v>
      </c>
    </row>
    <row r="11" spans="1:27" ht="12.75" customHeight="1" x14ac:dyDescent="0.25">
      <c r="A11" s="69" t="s">
        <v>65</v>
      </c>
      <c r="B11" s="154">
        <v>2</v>
      </c>
      <c r="C11" s="238">
        <v>16.5</v>
      </c>
      <c r="D11" s="162">
        <v>4</v>
      </c>
      <c r="E11" s="285">
        <v>29.42</v>
      </c>
      <c r="F11" s="154">
        <v>1</v>
      </c>
      <c r="G11" s="238">
        <v>12.38</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7</v>
      </c>
      <c r="AA11" s="251">
        <f t="shared" si="2"/>
        <v>58.300000000000004</v>
      </c>
    </row>
    <row r="12" spans="1:27" ht="12.75" customHeight="1" x14ac:dyDescent="0.25">
      <c r="A12" s="2" t="s">
        <v>62</v>
      </c>
      <c r="B12" s="160">
        <v>3</v>
      </c>
      <c r="C12" s="308">
        <v>512.85</v>
      </c>
      <c r="D12" s="291">
        <v>1</v>
      </c>
      <c r="E12" s="309">
        <v>64.239999999999995</v>
      </c>
      <c r="F12" s="160">
        <v>2</v>
      </c>
      <c r="G12" s="308">
        <v>32.74</v>
      </c>
      <c r="H12" s="291"/>
      <c r="I12" s="309"/>
      <c r="J12" s="160"/>
      <c r="K12" s="308"/>
      <c r="L12" s="291"/>
      <c r="M12" s="309"/>
      <c r="N12" s="160"/>
      <c r="O12" s="308"/>
      <c r="P12" s="291"/>
      <c r="Q12" s="309"/>
      <c r="R12" s="160"/>
      <c r="S12" s="308"/>
      <c r="T12" s="291"/>
      <c r="U12" s="309"/>
      <c r="V12" s="160"/>
      <c r="W12" s="308"/>
      <c r="X12" s="291"/>
      <c r="Y12" s="309"/>
      <c r="Z12" s="304">
        <f t="shared" si="2"/>
        <v>6</v>
      </c>
      <c r="AA12" s="310">
        <f t="shared" si="2"/>
        <v>609.83000000000004</v>
      </c>
    </row>
    <row r="13" spans="1:27"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7" ht="12.75" customHeight="1" x14ac:dyDescent="0.25">
      <c r="A14" s="7" t="s">
        <v>19</v>
      </c>
      <c r="B14" s="154">
        <f t="shared" ref="B14:AA14" si="3">SUM(B10:B13)</f>
        <v>95</v>
      </c>
      <c r="C14" s="240">
        <f t="shared" si="3"/>
        <v>3461.5699999999997</v>
      </c>
      <c r="D14" s="162">
        <f t="shared" si="3"/>
        <v>91</v>
      </c>
      <c r="E14" s="260">
        <f t="shared" si="3"/>
        <v>3121.5099999999998</v>
      </c>
      <c r="F14" s="154">
        <f t="shared" si="3"/>
        <v>127</v>
      </c>
      <c r="G14" s="240">
        <f t="shared" si="3"/>
        <v>5185.46</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313</v>
      </c>
      <c r="AA14" s="305">
        <f t="shared" si="3"/>
        <v>11768.539999999999</v>
      </c>
    </row>
    <row r="15" spans="1:27"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7"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7" ht="12.75" customHeight="1" x14ac:dyDescent="0.25">
      <c r="A19" s="2" t="s">
        <v>45</v>
      </c>
      <c r="B19" s="154">
        <v>3</v>
      </c>
      <c r="C19" s="238">
        <v>1653.36</v>
      </c>
      <c r="D19" s="162">
        <v>-2</v>
      </c>
      <c r="E19" s="285">
        <v>1300.99</v>
      </c>
      <c r="F19" s="154">
        <v>-1</v>
      </c>
      <c r="G19" s="238">
        <v>1166.82</v>
      </c>
      <c r="H19" s="162"/>
      <c r="I19" s="285"/>
      <c r="J19" s="154"/>
      <c r="K19" s="238"/>
      <c r="L19" s="162"/>
      <c r="M19" s="285"/>
      <c r="N19" s="154"/>
      <c r="O19" s="238"/>
      <c r="P19" s="162"/>
      <c r="Q19" s="285"/>
      <c r="R19" s="154"/>
      <c r="S19" s="238"/>
      <c r="T19" s="162"/>
      <c r="U19" s="285"/>
      <c r="V19" s="154"/>
      <c r="W19" s="238"/>
      <c r="X19" s="162"/>
      <c r="Y19" s="285"/>
      <c r="Z19" s="148">
        <f t="shared" si="4"/>
        <v>0</v>
      </c>
      <c r="AA19" s="251">
        <f t="shared" si="4"/>
        <v>4121.17</v>
      </c>
    </row>
    <row r="20" spans="1:27" ht="12.75" customHeight="1" x14ac:dyDescent="0.25">
      <c r="A20" s="2" t="s">
        <v>22</v>
      </c>
      <c r="B20" s="160">
        <v>5</v>
      </c>
      <c r="C20" s="308">
        <v>2327.38</v>
      </c>
      <c r="D20" s="291">
        <v>8</v>
      </c>
      <c r="E20" s="309">
        <v>3427.11</v>
      </c>
      <c r="F20" s="160">
        <v>4</v>
      </c>
      <c r="G20" s="308">
        <v>1360.17</v>
      </c>
      <c r="H20" s="291"/>
      <c r="I20" s="309"/>
      <c r="J20" s="160"/>
      <c r="K20" s="308"/>
      <c r="L20" s="291"/>
      <c r="M20" s="309"/>
      <c r="N20" s="160"/>
      <c r="O20" s="308"/>
      <c r="P20" s="291"/>
      <c r="Q20" s="309"/>
      <c r="R20" s="160"/>
      <c r="S20" s="308"/>
      <c r="T20" s="291"/>
      <c r="U20" s="309"/>
      <c r="V20" s="160"/>
      <c r="W20" s="308"/>
      <c r="X20" s="291"/>
      <c r="Y20" s="309"/>
      <c r="Z20" s="304">
        <f t="shared" si="4"/>
        <v>17</v>
      </c>
      <c r="AA20" s="310">
        <f t="shared" si="4"/>
        <v>7114.66</v>
      </c>
    </row>
    <row r="21" spans="1:27" ht="12.75" customHeight="1" x14ac:dyDescent="0.25">
      <c r="A21" s="2" t="s">
        <v>47</v>
      </c>
      <c r="B21" s="311"/>
      <c r="C21" s="239"/>
      <c r="D21" s="312"/>
      <c r="E21" s="286"/>
      <c r="F21" s="311"/>
      <c r="G21" s="239"/>
      <c r="H21" s="312"/>
      <c r="I21" s="286"/>
      <c r="J21" s="311"/>
      <c r="K21" s="239"/>
      <c r="L21" s="312"/>
      <c r="M21" s="286"/>
      <c r="N21" s="311"/>
      <c r="O21" s="239"/>
      <c r="P21" s="312"/>
      <c r="Q21" s="286"/>
      <c r="R21" s="311"/>
      <c r="S21" s="239"/>
      <c r="T21" s="312"/>
      <c r="U21" s="286"/>
      <c r="V21" s="311"/>
      <c r="W21" s="239"/>
      <c r="X21" s="312"/>
      <c r="Y21" s="286"/>
      <c r="Z21" s="313">
        <f t="shared" si="4"/>
        <v>0</v>
      </c>
      <c r="AA21" s="252">
        <f t="shared" si="4"/>
        <v>0</v>
      </c>
    </row>
    <row r="22" spans="1:27" ht="12.75" customHeight="1" x14ac:dyDescent="0.25">
      <c r="A22" s="3" t="s">
        <v>20</v>
      </c>
      <c r="B22" s="154">
        <f t="shared" ref="B22:AA22" si="5">SUM(B17:B21)</f>
        <v>8</v>
      </c>
      <c r="C22" s="240">
        <f t="shared" si="5"/>
        <v>3980.74</v>
      </c>
      <c r="D22" s="162">
        <f t="shared" si="5"/>
        <v>6</v>
      </c>
      <c r="E22" s="260">
        <f t="shared" si="5"/>
        <v>4728.1000000000004</v>
      </c>
      <c r="F22" s="154">
        <f t="shared" si="5"/>
        <v>3</v>
      </c>
      <c r="G22" s="240">
        <f t="shared" si="5"/>
        <v>2526.9899999999998</v>
      </c>
      <c r="H22" s="162">
        <f t="shared" si="5"/>
        <v>0</v>
      </c>
      <c r="I22" s="260">
        <f t="shared" si="5"/>
        <v>0</v>
      </c>
      <c r="J22" s="154">
        <f t="shared" si="5"/>
        <v>0</v>
      </c>
      <c r="K22" s="240">
        <f t="shared" si="5"/>
        <v>0</v>
      </c>
      <c r="L22" s="162">
        <f t="shared" si="5"/>
        <v>0</v>
      </c>
      <c r="M22" s="260">
        <f t="shared" si="5"/>
        <v>0</v>
      </c>
      <c r="N22" s="154">
        <f t="shared" si="5"/>
        <v>0</v>
      </c>
      <c r="O22" s="240">
        <f t="shared" si="5"/>
        <v>0</v>
      </c>
      <c r="P22" s="162">
        <f t="shared" si="5"/>
        <v>0</v>
      </c>
      <c r="Q22" s="260">
        <f t="shared" si="5"/>
        <v>0</v>
      </c>
      <c r="R22" s="154">
        <f t="shared" si="5"/>
        <v>0</v>
      </c>
      <c r="S22" s="240">
        <f t="shared" si="5"/>
        <v>0</v>
      </c>
      <c r="T22" s="162">
        <f t="shared" si="5"/>
        <v>0</v>
      </c>
      <c r="U22" s="260">
        <f t="shared" si="5"/>
        <v>0</v>
      </c>
      <c r="V22" s="154">
        <f t="shared" si="5"/>
        <v>0</v>
      </c>
      <c r="W22" s="240">
        <f t="shared" si="5"/>
        <v>0</v>
      </c>
      <c r="X22" s="162">
        <f t="shared" si="5"/>
        <v>0</v>
      </c>
      <c r="Y22" s="260">
        <f t="shared" si="5"/>
        <v>0</v>
      </c>
      <c r="Z22" s="304">
        <f t="shared" si="5"/>
        <v>17</v>
      </c>
      <c r="AA22" s="305">
        <f t="shared" si="5"/>
        <v>11235.83</v>
      </c>
    </row>
    <row r="23" spans="1:27" ht="12.75" customHeight="1" x14ac:dyDescent="0.25">
      <c r="A23" s="3"/>
      <c r="B23" s="154"/>
      <c r="C23" s="241"/>
      <c r="D23" s="162"/>
      <c r="E23" s="284"/>
      <c r="F23" s="154"/>
      <c r="G23" s="241"/>
      <c r="H23" s="162"/>
      <c r="I23" s="284"/>
      <c r="J23" s="154"/>
      <c r="K23" s="241"/>
      <c r="L23" s="162"/>
      <c r="M23" s="284"/>
      <c r="N23" s="154"/>
      <c r="O23" s="241"/>
      <c r="P23" s="162"/>
      <c r="Q23" s="284"/>
      <c r="R23" s="154"/>
      <c r="S23" s="241"/>
      <c r="T23" s="162"/>
      <c r="U23" s="284"/>
      <c r="V23" s="154"/>
      <c r="W23" s="241"/>
      <c r="X23" s="162"/>
      <c r="Y23" s="284"/>
      <c r="Z23" s="148"/>
      <c r="AA23" s="251"/>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209</v>
      </c>
      <c r="C25" s="238">
        <v>6022.91</v>
      </c>
      <c r="D25" s="162">
        <v>263</v>
      </c>
      <c r="E25" s="285">
        <v>5186.6499999999996</v>
      </c>
      <c r="F25" s="154">
        <v>247</v>
      </c>
      <c r="G25" s="238">
        <v>3861.35</v>
      </c>
      <c r="H25" s="162"/>
      <c r="I25" s="285"/>
      <c r="J25" s="154"/>
      <c r="K25" s="238"/>
      <c r="L25" s="162"/>
      <c r="M25" s="285"/>
      <c r="N25" s="154"/>
      <c r="O25" s="238"/>
      <c r="P25" s="162"/>
      <c r="Q25" s="285"/>
      <c r="R25" s="154"/>
      <c r="S25" s="238"/>
      <c r="T25" s="162"/>
      <c r="U25" s="285"/>
      <c r="V25" s="154"/>
      <c r="W25" s="238"/>
      <c r="X25" s="162"/>
      <c r="Y25" s="285"/>
      <c r="Z25" s="148">
        <f>B25+D25+F25+H25+J25+L25+N25+P25+R25+T25+V25+X25</f>
        <v>719</v>
      </c>
      <c r="AA25" s="251">
        <f>C25+E25+G25+I25+K25+M25+O25+Q25+S25+U25+W25+Y25</f>
        <v>15070.91</v>
      </c>
    </row>
    <row r="26" spans="1:27" ht="12.75" customHeight="1" x14ac:dyDescent="0.25">
      <c r="A26" s="2" t="s">
        <v>66</v>
      </c>
      <c r="B26" s="154">
        <v>157</v>
      </c>
      <c r="C26" s="238">
        <v>1167.3699999999999</v>
      </c>
      <c r="D26" s="162">
        <v>115</v>
      </c>
      <c r="E26" s="285">
        <v>303.48</v>
      </c>
      <c r="F26" s="154">
        <v>114</v>
      </c>
      <c r="G26" s="238">
        <v>168.91</v>
      </c>
      <c r="H26" s="162"/>
      <c r="I26" s="285"/>
      <c r="J26" s="154"/>
      <c r="K26" s="238"/>
      <c r="L26" s="162"/>
      <c r="M26" s="285"/>
      <c r="N26" s="154"/>
      <c r="O26" s="238"/>
      <c r="P26" s="162"/>
      <c r="Q26" s="285"/>
      <c r="R26" s="154"/>
      <c r="S26" s="238"/>
      <c r="T26" s="162"/>
      <c r="U26" s="285"/>
      <c r="V26" s="154"/>
      <c r="W26" s="238"/>
      <c r="X26" s="162"/>
      <c r="Y26" s="285"/>
      <c r="Z26" s="148">
        <f>B26+D26+F26+H26+J26+L26+N26+P26+R26+T26+V26+X26</f>
        <v>386</v>
      </c>
      <c r="AA26" s="251">
        <f>C26+E26+G26+I26+K26+M26+O26+Q26+S26+U26+W26+Y26</f>
        <v>1639.76</v>
      </c>
    </row>
    <row r="27" spans="1:27" s="12" customFormat="1" ht="12.75" customHeight="1" x14ac:dyDescent="0.25">
      <c r="A27" s="10" t="s">
        <v>59</v>
      </c>
      <c r="B27" s="157">
        <f t="shared" ref="B27:Y27" si="6">B25+B26</f>
        <v>366</v>
      </c>
      <c r="C27" s="242">
        <f t="shared" si="6"/>
        <v>7190.28</v>
      </c>
      <c r="D27" s="287">
        <f t="shared" si="6"/>
        <v>378</v>
      </c>
      <c r="E27" s="288">
        <f t="shared" si="6"/>
        <v>5490.1299999999992</v>
      </c>
      <c r="F27" s="157">
        <f t="shared" si="6"/>
        <v>361</v>
      </c>
      <c r="G27" s="242">
        <f t="shared" si="6"/>
        <v>4030.2599999999998</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1105</v>
      </c>
      <c r="AA27" s="255">
        <f t="shared" si="7"/>
        <v>16710.669999999998</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14632.59</v>
      </c>
      <c r="D29" s="162"/>
      <c r="E29" s="260">
        <f>SUM(E14+E22+E27)</f>
        <v>13339.74</v>
      </c>
      <c r="F29" s="154"/>
      <c r="G29" s="240">
        <f>SUM(G14+G22+G27)</f>
        <v>11742.71</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39715.039999999994</v>
      </c>
    </row>
    <row r="30" spans="1:27"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x14ac:dyDescent="0.25">
      <c r="A32" s="13" t="s">
        <v>40</v>
      </c>
      <c r="B32" s="154"/>
      <c r="C32" s="238"/>
      <c r="D32" s="162"/>
      <c r="E32" s="285"/>
      <c r="F32" s="154">
        <v>3</v>
      </c>
      <c r="G32" s="238">
        <v>1296.3699999999999</v>
      </c>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3</v>
      </c>
      <c r="AA32" s="257">
        <f t="shared" si="8"/>
        <v>1296.3699999999999</v>
      </c>
    </row>
    <row r="33" spans="1:27" s="14" customFormat="1" x14ac:dyDescent="0.25">
      <c r="A33" s="13" t="s">
        <v>53</v>
      </c>
      <c r="B33" s="154">
        <v>1</v>
      </c>
      <c r="C33" s="238">
        <v>97.5</v>
      </c>
      <c r="D33" s="162"/>
      <c r="E33" s="285"/>
      <c r="F33" s="154"/>
      <c r="G33" s="238"/>
      <c r="H33" s="162"/>
      <c r="I33" s="285"/>
      <c r="J33" s="154"/>
      <c r="K33" s="238"/>
      <c r="L33" s="162"/>
      <c r="M33" s="285"/>
      <c r="N33" s="154"/>
      <c r="O33" s="238"/>
      <c r="P33" s="162"/>
      <c r="Q33" s="285"/>
      <c r="R33" s="154"/>
      <c r="S33" s="238"/>
      <c r="T33" s="162"/>
      <c r="U33" s="285"/>
      <c r="V33" s="154"/>
      <c r="W33" s="238"/>
      <c r="X33" s="162"/>
      <c r="Y33" s="285"/>
      <c r="Z33" s="150">
        <f t="shared" si="8"/>
        <v>1</v>
      </c>
      <c r="AA33" s="257">
        <f t="shared" si="8"/>
        <v>97.5</v>
      </c>
    </row>
    <row r="34" spans="1:27" s="14" customFormat="1" x14ac:dyDescent="0.25">
      <c r="A34" s="13" t="s">
        <v>41</v>
      </c>
      <c r="B34" s="311"/>
      <c r="C34" s="239"/>
      <c r="D34" s="312"/>
      <c r="E34" s="286"/>
      <c r="F34" s="311">
        <v>1</v>
      </c>
      <c r="G34" s="239">
        <v>76.58</v>
      </c>
      <c r="H34" s="312"/>
      <c r="I34" s="286"/>
      <c r="J34" s="311"/>
      <c r="K34" s="239"/>
      <c r="L34" s="312"/>
      <c r="M34" s="286"/>
      <c r="N34" s="311"/>
      <c r="O34" s="239"/>
      <c r="P34" s="312"/>
      <c r="Q34" s="286"/>
      <c r="R34" s="311"/>
      <c r="S34" s="239"/>
      <c r="T34" s="312"/>
      <c r="U34" s="286"/>
      <c r="V34" s="311"/>
      <c r="W34" s="239"/>
      <c r="X34" s="312"/>
      <c r="Y34" s="286"/>
      <c r="Z34" s="151">
        <f t="shared" si="8"/>
        <v>1</v>
      </c>
      <c r="AA34" s="258">
        <f t="shared" si="8"/>
        <v>76.58</v>
      </c>
    </row>
    <row r="35" spans="1:27" s="3" customFormat="1" ht="12.75" customHeight="1" x14ac:dyDescent="0.25">
      <c r="A35" s="3" t="s">
        <v>51</v>
      </c>
      <c r="B35" s="158">
        <f t="shared" ref="B35:AA35" si="9">SUM(B32:B34)</f>
        <v>1</v>
      </c>
      <c r="C35" s="243">
        <f t="shared" si="9"/>
        <v>97.5</v>
      </c>
      <c r="D35" s="289">
        <f t="shared" si="9"/>
        <v>0</v>
      </c>
      <c r="E35" s="290">
        <f t="shared" si="9"/>
        <v>0</v>
      </c>
      <c r="F35" s="158">
        <f t="shared" si="9"/>
        <v>4</v>
      </c>
      <c r="G35" s="243">
        <f t="shared" si="9"/>
        <v>1372.9499999999998</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5</v>
      </c>
      <c r="AA35" s="256">
        <f t="shared" si="9"/>
        <v>1470.4499999999998</v>
      </c>
    </row>
    <row r="36" spans="1:27"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27"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27"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row>
    <row r="39" spans="1:27" s="16" customFormat="1" ht="26.4" x14ac:dyDescent="0.25">
      <c r="A39" s="15" t="s">
        <v>55</v>
      </c>
      <c r="B39" s="152"/>
      <c r="C39" s="244">
        <f>C29-C5-C35</f>
        <v>13009.29</v>
      </c>
      <c r="D39" s="152"/>
      <c r="E39" s="244">
        <f>E29-E5-E35</f>
        <v>11260.64</v>
      </c>
      <c r="F39" s="159"/>
      <c r="G39" s="244">
        <f>G29-G5-G35</f>
        <v>8255.5599999999977</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32525.489999999994</v>
      </c>
    </row>
    <row r="40" spans="1:27" x14ac:dyDescent="0.25">
      <c r="A40" s="2"/>
    </row>
  </sheetData>
  <mergeCells count="13">
    <mergeCell ref="L1:M1"/>
    <mergeCell ref="B1:C1"/>
    <mergeCell ref="D1:E1"/>
    <mergeCell ref="F1:G1"/>
    <mergeCell ref="H1:I1"/>
    <mergeCell ref="J1:K1"/>
    <mergeCell ref="Z1:AA1"/>
    <mergeCell ref="N1:O1"/>
    <mergeCell ref="P1:Q1"/>
    <mergeCell ref="R1:S1"/>
    <mergeCell ref="T1:U1"/>
    <mergeCell ref="V1:W1"/>
    <mergeCell ref="X1:Y1"/>
  </mergeCells>
  <pageMargins left="0.18" right="0.2" top="0.51" bottom="0.86" header="0.5" footer="0.5"/>
  <pageSetup scale="98" orientation="landscape" r:id="rId1"/>
  <headerFooter alignWithMargins="0">
    <oddFooter>&amp;L&amp;8&amp;Z&amp;F&amp;R&amp;8Prepared by Danielle Meier
&amp;D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AE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96</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4">
        <v>206</v>
      </c>
      <c r="C3" s="238">
        <v>915.1</v>
      </c>
      <c r="D3" s="162">
        <v>224</v>
      </c>
      <c r="E3" s="285">
        <v>1232</v>
      </c>
      <c r="F3" s="154">
        <v>164</v>
      </c>
      <c r="G3" s="238">
        <v>904.2</v>
      </c>
      <c r="H3" s="162"/>
      <c r="I3" s="285"/>
      <c r="J3" s="154"/>
      <c r="K3" s="238"/>
      <c r="L3" s="162"/>
      <c r="M3" s="285"/>
      <c r="N3" s="154"/>
      <c r="O3" s="238"/>
      <c r="P3" s="162"/>
      <c r="Q3" s="285"/>
      <c r="R3" s="154"/>
      <c r="S3" s="238"/>
      <c r="T3" s="162"/>
      <c r="U3" s="285"/>
      <c r="V3" s="154"/>
      <c r="W3" s="238"/>
      <c r="X3" s="162"/>
      <c r="Y3" s="285"/>
      <c r="Z3" s="148">
        <f>B3+D3+F3+H3+J3+L3+N3+P3+R3+T3+V3+X3</f>
        <v>594</v>
      </c>
      <c r="AA3" s="251">
        <f>C3+E3+G3+I3+K3+M3+O3+Q3+S3+U3+W3+Y3</f>
        <v>3051.3</v>
      </c>
      <c r="AC3" s="5"/>
    </row>
    <row r="4" spans="1:29" ht="12.75" customHeight="1" x14ac:dyDescent="0.25">
      <c r="A4" s="2" t="s">
        <v>38</v>
      </c>
      <c r="B4" s="154"/>
      <c r="C4" s="239">
        <v>402</v>
      </c>
      <c r="D4" s="162"/>
      <c r="E4" s="286">
        <v>412</v>
      </c>
      <c r="F4" s="154"/>
      <c r="G4" s="239">
        <v>308</v>
      </c>
      <c r="H4" s="162"/>
      <c r="I4" s="286"/>
      <c r="J4" s="154"/>
      <c r="K4" s="239"/>
      <c r="L4" s="162"/>
      <c r="M4" s="286"/>
      <c r="N4" s="154"/>
      <c r="O4" s="239"/>
      <c r="P4" s="162"/>
      <c r="Q4" s="286"/>
      <c r="R4" s="154"/>
      <c r="S4" s="239"/>
      <c r="T4" s="162"/>
      <c r="U4" s="286"/>
      <c r="V4" s="154"/>
      <c r="W4" s="239"/>
      <c r="X4" s="162"/>
      <c r="Y4" s="286"/>
      <c r="Z4" s="148"/>
      <c r="AA4" s="252">
        <f>C4+E4+G4+I4+K4+M4+O4+Q4+S4+U4+W4+Y4</f>
        <v>1122</v>
      </c>
    </row>
    <row r="5" spans="1:29" ht="12.75" customHeight="1" x14ac:dyDescent="0.25">
      <c r="A5" s="3" t="s">
        <v>15</v>
      </c>
      <c r="B5" s="154"/>
      <c r="C5" s="240">
        <f>SUM(C3:C4)</f>
        <v>1317.1</v>
      </c>
      <c r="D5" s="162"/>
      <c r="E5" s="260">
        <f>SUM(E3:E4)</f>
        <v>1644</v>
      </c>
      <c r="F5" s="154"/>
      <c r="G5" s="240">
        <f>SUM(G3:G4)</f>
        <v>1212.2</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4173.3</v>
      </c>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9" s="2" customFormat="1" ht="12.75" customHeight="1" x14ac:dyDescent="0.25">
      <c r="A7" s="2" t="s">
        <v>58</v>
      </c>
      <c r="B7" s="154"/>
      <c r="C7" s="308">
        <v>84659.92</v>
      </c>
      <c r="D7" s="162"/>
      <c r="E7" s="309">
        <v>80097.17</v>
      </c>
      <c r="F7" s="154"/>
      <c r="G7" s="308">
        <v>64718.93</v>
      </c>
      <c r="H7" s="162"/>
      <c r="I7" s="309"/>
      <c r="J7" s="154"/>
      <c r="K7" s="308"/>
      <c r="L7" s="162"/>
      <c r="M7" s="309"/>
      <c r="N7" s="154"/>
      <c r="O7" s="308"/>
      <c r="P7" s="162"/>
      <c r="Q7" s="309"/>
      <c r="R7" s="154"/>
      <c r="S7" s="308"/>
      <c r="T7" s="162"/>
      <c r="U7" s="309"/>
      <c r="V7" s="154"/>
      <c r="W7" s="308"/>
      <c r="X7" s="162"/>
      <c r="Y7" s="309"/>
      <c r="Z7" s="148"/>
      <c r="AA7" s="324">
        <f>C7+E7+G7+I7+K7+M7+O7+Q7+S7+U7+W7+Y7</f>
        <v>229476.02</v>
      </c>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131</v>
      </c>
      <c r="C10" s="238">
        <v>4825.96</v>
      </c>
      <c r="D10" s="162">
        <v>138</v>
      </c>
      <c r="E10" s="285">
        <v>9205.77</v>
      </c>
      <c r="F10" s="154">
        <v>102</v>
      </c>
      <c r="G10" s="238">
        <v>3451.5</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371</v>
      </c>
      <c r="AA10" s="251">
        <f t="shared" ref="AA10" si="1">C10+E10+G10+I10+K10+M10+O10+Q10+S10+U10+W10+Y10</f>
        <v>17483.23</v>
      </c>
    </row>
    <row r="11" spans="1:29" ht="13.5" customHeight="1" x14ac:dyDescent="0.25">
      <c r="A11" s="69" t="s">
        <v>65</v>
      </c>
      <c r="B11" s="154">
        <v>1</v>
      </c>
      <c r="C11" s="238">
        <v>7.69</v>
      </c>
      <c r="D11" s="162">
        <v>1</v>
      </c>
      <c r="E11" s="285">
        <v>-145.08000000000001</v>
      </c>
      <c r="F11" s="154">
        <v>7</v>
      </c>
      <c r="G11" s="238">
        <v>73.58</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9</v>
      </c>
      <c r="AA11" s="251">
        <f t="shared" si="2"/>
        <v>-63.810000000000016</v>
      </c>
    </row>
    <row r="12" spans="1:29" ht="12.75" customHeight="1" x14ac:dyDescent="0.25">
      <c r="A12" s="2" t="s">
        <v>62</v>
      </c>
      <c r="B12" s="160">
        <v>4</v>
      </c>
      <c r="C12" s="308">
        <v>260.77</v>
      </c>
      <c r="D12" s="291">
        <v>0</v>
      </c>
      <c r="E12" s="309">
        <v>49.56</v>
      </c>
      <c r="F12" s="160">
        <v>-1</v>
      </c>
      <c r="G12" s="308">
        <v>17.54</v>
      </c>
      <c r="H12" s="291"/>
      <c r="I12" s="309"/>
      <c r="J12" s="160"/>
      <c r="K12" s="308"/>
      <c r="L12" s="291"/>
      <c r="M12" s="309"/>
      <c r="N12" s="160"/>
      <c r="O12" s="308"/>
      <c r="P12" s="291"/>
      <c r="Q12" s="309"/>
      <c r="R12" s="160"/>
      <c r="S12" s="308"/>
      <c r="T12" s="291"/>
      <c r="U12" s="309"/>
      <c r="V12" s="160"/>
      <c r="W12" s="308"/>
      <c r="X12" s="291"/>
      <c r="Y12" s="309"/>
      <c r="Z12" s="304">
        <f t="shared" si="2"/>
        <v>3</v>
      </c>
      <c r="AA12" s="310">
        <f t="shared" si="2"/>
        <v>327.87</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9" ht="12.75" customHeight="1" x14ac:dyDescent="0.25">
      <c r="A14" s="7" t="s">
        <v>19</v>
      </c>
      <c r="B14" s="154">
        <f t="shared" ref="B14:AA14" si="3">SUM(B10:B13)</f>
        <v>136</v>
      </c>
      <c r="C14" s="240">
        <f t="shared" si="3"/>
        <v>5094.42</v>
      </c>
      <c r="D14" s="162">
        <f t="shared" si="3"/>
        <v>139</v>
      </c>
      <c r="E14" s="260">
        <f t="shared" si="3"/>
        <v>9110.25</v>
      </c>
      <c r="F14" s="154">
        <f t="shared" si="3"/>
        <v>108</v>
      </c>
      <c r="G14" s="240">
        <f t="shared" si="3"/>
        <v>3542.62</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383</v>
      </c>
      <c r="AA14" s="305">
        <f t="shared" si="3"/>
        <v>17747.289999999997</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7" ht="12.75" customHeight="1" x14ac:dyDescent="0.25">
      <c r="A19" s="2" t="s">
        <v>45</v>
      </c>
      <c r="B19" s="154">
        <v>4</v>
      </c>
      <c r="C19" s="238">
        <v>1650.12</v>
      </c>
      <c r="D19" s="162">
        <v>5</v>
      </c>
      <c r="E19" s="285">
        <v>1905.75</v>
      </c>
      <c r="F19" s="154">
        <v>0</v>
      </c>
      <c r="G19" s="238">
        <v>1850.5</v>
      </c>
      <c r="H19" s="162"/>
      <c r="I19" s="285"/>
      <c r="J19" s="154"/>
      <c r="K19" s="238"/>
      <c r="L19" s="162"/>
      <c r="M19" s="285"/>
      <c r="N19" s="154"/>
      <c r="O19" s="238"/>
      <c r="P19" s="162"/>
      <c r="Q19" s="285"/>
      <c r="R19" s="154"/>
      <c r="S19" s="238"/>
      <c r="T19" s="162"/>
      <c r="U19" s="285"/>
      <c r="V19" s="154"/>
      <c r="W19" s="238"/>
      <c r="X19" s="162"/>
      <c r="Y19" s="285"/>
      <c r="Z19" s="148">
        <f>B19+D19+F19+H19+J19+L19+N19+P19+R19+T19+V19+X19</f>
        <v>9</v>
      </c>
      <c r="AA19" s="251">
        <f>C19+E19+G19+I19+K19+M19+O19+Q19+S19+U19+W19+Y19</f>
        <v>5406.37</v>
      </c>
    </row>
    <row r="20" spans="1:27" ht="12.75" customHeight="1" x14ac:dyDescent="0.25">
      <c r="A20" s="2" t="s">
        <v>22</v>
      </c>
      <c r="B20" s="160">
        <v>2</v>
      </c>
      <c r="C20" s="308">
        <v>134.56</v>
      </c>
      <c r="D20" s="291"/>
      <c r="E20" s="309"/>
      <c r="F20" s="160">
        <v>2</v>
      </c>
      <c r="G20" s="308">
        <v>888.63</v>
      </c>
      <c r="H20" s="291"/>
      <c r="I20" s="309"/>
      <c r="J20" s="160"/>
      <c r="K20" s="308"/>
      <c r="L20" s="291"/>
      <c r="M20" s="309"/>
      <c r="N20" s="160"/>
      <c r="O20" s="308"/>
      <c r="P20" s="291"/>
      <c r="Q20" s="309"/>
      <c r="R20" s="160"/>
      <c r="S20" s="308"/>
      <c r="T20" s="291"/>
      <c r="U20" s="309"/>
      <c r="V20" s="160"/>
      <c r="W20" s="308"/>
      <c r="X20" s="291"/>
      <c r="Y20" s="309"/>
      <c r="Z20" s="304">
        <f>B20+D20+F20+H20+J20+L20+N20+P20+R20+T20+V20+X20</f>
        <v>4</v>
      </c>
      <c r="AA20" s="310">
        <f>C20+E20+G20+I20+K20+M20+O20+Q20+S20+U20+W20+Y20</f>
        <v>1023.19</v>
      </c>
    </row>
    <row r="21" spans="1:27" ht="12.75" customHeight="1" x14ac:dyDescent="0.25">
      <c r="A21" s="2" t="s">
        <v>47</v>
      </c>
      <c r="B21" s="311"/>
      <c r="C21" s="239"/>
      <c r="D21" s="312"/>
      <c r="E21" s="286"/>
      <c r="F21" s="311">
        <v>1</v>
      </c>
      <c r="G21" s="239">
        <v>1452</v>
      </c>
      <c r="H21" s="312"/>
      <c r="I21" s="286"/>
      <c r="J21" s="311"/>
      <c r="K21" s="239"/>
      <c r="L21" s="312"/>
      <c r="M21" s="286"/>
      <c r="N21" s="311"/>
      <c r="O21" s="239"/>
      <c r="P21" s="312"/>
      <c r="Q21" s="286"/>
      <c r="R21" s="311"/>
      <c r="S21" s="239"/>
      <c r="T21" s="312"/>
      <c r="U21" s="286"/>
      <c r="V21" s="311"/>
      <c r="W21" s="239"/>
      <c r="X21" s="312"/>
      <c r="Y21" s="286"/>
      <c r="Z21" s="313">
        <f t="shared" si="4"/>
        <v>1</v>
      </c>
      <c r="AA21" s="252">
        <f t="shared" si="4"/>
        <v>1452</v>
      </c>
    </row>
    <row r="22" spans="1:27" ht="12.75" customHeight="1" x14ac:dyDescent="0.25">
      <c r="A22" s="3" t="s">
        <v>20</v>
      </c>
      <c r="B22" s="154">
        <f t="shared" ref="B22:AA22" si="5">SUM(B17:B21)</f>
        <v>6</v>
      </c>
      <c r="C22" s="240">
        <f t="shared" si="5"/>
        <v>1784.6799999999998</v>
      </c>
      <c r="D22" s="162">
        <f t="shared" si="5"/>
        <v>5</v>
      </c>
      <c r="E22" s="260">
        <f t="shared" si="5"/>
        <v>1905.75</v>
      </c>
      <c r="F22" s="154">
        <f t="shared" si="5"/>
        <v>3</v>
      </c>
      <c r="G22" s="240">
        <f t="shared" si="5"/>
        <v>4191.13</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14</v>
      </c>
      <c r="AA22" s="305">
        <f t="shared" si="5"/>
        <v>7881.5599999999995</v>
      </c>
    </row>
    <row r="23" spans="1:27" ht="12.75" customHeight="1" x14ac:dyDescent="0.25">
      <c r="A23" s="3"/>
      <c r="B23" s="154"/>
      <c r="C23" s="240"/>
      <c r="D23" s="162"/>
      <c r="E23" s="260"/>
      <c r="F23" s="154"/>
      <c r="G23" s="240"/>
      <c r="H23" s="162"/>
      <c r="I23" s="260"/>
      <c r="J23" s="154"/>
      <c r="K23" s="240"/>
      <c r="L23" s="162"/>
      <c r="M23" s="260"/>
      <c r="N23" s="154"/>
      <c r="O23" s="240"/>
      <c r="P23" s="162"/>
      <c r="Q23" s="260"/>
      <c r="R23" s="154"/>
      <c r="S23" s="240"/>
      <c r="T23" s="162"/>
      <c r="U23" s="260"/>
      <c r="V23" s="154"/>
      <c r="W23" s="240"/>
      <c r="X23" s="162"/>
      <c r="Y23" s="260"/>
      <c r="Z23" s="148"/>
      <c r="AA23" s="253"/>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178</v>
      </c>
      <c r="C25" s="238">
        <v>6257.97</v>
      </c>
      <c r="D25" s="162">
        <v>214</v>
      </c>
      <c r="E25" s="285">
        <v>7917.75</v>
      </c>
      <c r="F25" s="154">
        <v>190</v>
      </c>
      <c r="G25" s="238">
        <v>2405.9</v>
      </c>
      <c r="H25" s="162"/>
      <c r="I25" s="285"/>
      <c r="J25" s="154"/>
      <c r="K25" s="238"/>
      <c r="L25" s="162"/>
      <c r="M25" s="285"/>
      <c r="N25" s="154"/>
      <c r="O25" s="238"/>
      <c r="P25" s="162"/>
      <c r="Q25" s="285"/>
      <c r="R25" s="154"/>
      <c r="S25" s="238"/>
      <c r="T25" s="162"/>
      <c r="U25" s="285"/>
      <c r="V25" s="154"/>
      <c r="W25" s="238"/>
      <c r="X25" s="162"/>
      <c r="Y25" s="285"/>
      <c r="Z25" s="148">
        <f>B25+D25+F25+H25+J25+L25+N25+P25+R25+T25+V25+X25</f>
        <v>582</v>
      </c>
      <c r="AA25" s="251">
        <f>C25+E25+G25+I25+K25+M25+O25+Q25+S25+U25+W25+Y25</f>
        <v>16581.620000000003</v>
      </c>
    </row>
    <row r="26" spans="1:27" ht="12.75" customHeight="1" x14ac:dyDescent="0.25">
      <c r="A26" s="2" t="s">
        <v>66</v>
      </c>
      <c r="B26" s="154">
        <v>79</v>
      </c>
      <c r="C26" s="238">
        <v>1080.69</v>
      </c>
      <c r="D26" s="162">
        <v>121</v>
      </c>
      <c r="E26" s="285">
        <v>306.76</v>
      </c>
      <c r="F26" s="154">
        <v>104</v>
      </c>
      <c r="G26" s="238">
        <v>227.73</v>
      </c>
      <c r="H26" s="162"/>
      <c r="I26" s="285"/>
      <c r="J26" s="154"/>
      <c r="K26" s="238"/>
      <c r="L26" s="162"/>
      <c r="M26" s="285"/>
      <c r="N26" s="154"/>
      <c r="O26" s="238"/>
      <c r="P26" s="162"/>
      <c r="Q26" s="285"/>
      <c r="R26" s="154"/>
      <c r="S26" s="238"/>
      <c r="T26" s="162"/>
      <c r="U26" s="285"/>
      <c r="V26" s="154"/>
      <c r="W26" s="238"/>
      <c r="X26" s="162"/>
      <c r="Y26" s="285"/>
      <c r="Z26" s="148">
        <f>B26+D26+F26+H26+J26+L26+N26+P26+R26+T26+V26+X26</f>
        <v>304</v>
      </c>
      <c r="AA26" s="251">
        <f>C26+E26+G26+I26+K26+M26+O26+Q26+S26+U26+W26+Y26</f>
        <v>1615.18</v>
      </c>
    </row>
    <row r="27" spans="1:27" s="12" customFormat="1" ht="12.75" customHeight="1" x14ac:dyDescent="0.25">
      <c r="A27" s="10" t="s">
        <v>59</v>
      </c>
      <c r="B27" s="157">
        <f t="shared" ref="B27:Y27" si="6">B25+B26</f>
        <v>257</v>
      </c>
      <c r="C27" s="242">
        <f t="shared" si="6"/>
        <v>7338.66</v>
      </c>
      <c r="D27" s="287">
        <f t="shared" si="6"/>
        <v>335</v>
      </c>
      <c r="E27" s="288">
        <f t="shared" si="6"/>
        <v>8224.51</v>
      </c>
      <c r="F27" s="157">
        <f t="shared" si="6"/>
        <v>294</v>
      </c>
      <c r="G27" s="242">
        <f t="shared" si="6"/>
        <v>2633.63</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886</v>
      </c>
      <c r="AA27" s="255">
        <f t="shared" si="7"/>
        <v>18196.800000000003</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14217.76</v>
      </c>
      <c r="D29" s="162"/>
      <c r="E29" s="260">
        <f>SUM(E14+E22+E27)</f>
        <v>19240.510000000002</v>
      </c>
      <c r="F29" s="154"/>
      <c r="G29" s="240">
        <f>SUM(G14+G22+G27)</f>
        <v>10367.380000000001</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43825.65</v>
      </c>
    </row>
    <row r="30" spans="1:27"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ht="12.75" customHeight="1" x14ac:dyDescent="0.25">
      <c r="A32" s="13" t="s">
        <v>40</v>
      </c>
      <c r="B32" s="154"/>
      <c r="C32" s="238"/>
      <c r="D32" s="162"/>
      <c r="E32" s="285"/>
      <c r="F32" s="154">
        <v>2</v>
      </c>
      <c r="G32" s="238">
        <v>788.63</v>
      </c>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2</v>
      </c>
      <c r="AA32" s="257">
        <f t="shared" si="8"/>
        <v>788.63</v>
      </c>
    </row>
    <row r="33" spans="1:31" s="14" customFormat="1" x14ac:dyDescent="0.25">
      <c r="A33" s="13" t="s">
        <v>53</v>
      </c>
      <c r="B33" s="154">
        <v>1</v>
      </c>
      <c r="C33" s="238">
        <v>189.99</v>
      </c>
      <c r="D33" s="162"/>
      <c r="E33" s="285"/>
      <c r="F33" s="154"/>
      <c r="G33" s="238"/>
      <c r="H33" s="162"/>
      <c r="I33" s="285"/>
      <c r="J33" s="154"/>
      <c r="K33" s="238"/>
      <c r="L33" s="162"/>
      <c r="M33" s="285"/>
      <c r="N33" s="154"/>
      <c r="O33" s="238"/>
      <c r="P33" s="162"/>
      <c r="Q33" s="285"/>
      <c r="R33" s="154"/>
      <c r="S33" s="238"/>
      <c r="T33" s="162"/>
      <c r="U33" s="285"/>
      <c r="V33" s="154"/>
      <c r="W33" s="238"/>
      <c r="X33" s="162"/>
      <c r="Y33" s="285"/>
      <c r="Z33" s="150">
        <f t="shared" si="8"/>
        <v>1</v>
      </c>
      <c r="AA33" s="257">
        <f t="shared" si="8"/>
        <v>189.99</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1</v>
      </c>
      <c r="C35" s="243">
        <f t="shared" si="9"/>
        <v>189.99</v>
      </c>
      <c r="D35" s="289">
        <f t="shared" si="9"/>
        <v>0</v>
      </c>
      <c r="E35" s="290">
        <f t="shared" si="9"/>
        <v>0</v>
      </c>
      <c r="F35" s="158">
        <f t="shared" si="9"/>
        <v>2</v>
      </c>
      <c r="G35" s="243">
        <f t="shared" si="9"/>
        <v>788.63</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3</v>
      </c>
      <c r="AA35" s="256">
        <f t="shared" si="9"/>
        <v>978.62</v>
      </c>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3"/>
    </row>
    <row r="39" spans="1:31" s="16" customFormat="1" ht="26.4" x14ac:dyDescent="0.25">
      <c r="A39" s="15" t="s">
        <v>55</v>
      </c>
      <c r="B39" s="152"/>
      <c r="C39" s="244">
        <f>C29-C5-C35</f>
        <v>12710.67</v>
      </c>
      <c r="D39" s="152"/>
      <c r="E39" s="244">
        <f>E29-E5-E35</f>
        <v>17596.510000000002</v>
      </c>
      <c r="F39" s="159"/>
      <c r="G39" s="244">
        <f>G29-G5-G35</f>
        <v>8366.5500000000011</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38673.729999999996</v>
      </c>
      <c r="AB39" s="3"/>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E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97</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4">
        <v>280</v>
      </c>
      <c r="C3" s="238">
        <v>2684.5</v>
      </c>
      <c r="D3" s="162">
        <v>233</v>
      </c>
      <c r="E3" s="285">
        <v>2058.5</v>
      </c>
      <c r="F3" s="154">
        <v>288</v>
      </c>
      <c r="G3" s="238">
        <v>2660.9</v>
      </c>
      <c r="H3" s="162"/>
      <c r="I3" s="285"/>
      <c r="J3" s="154"/>
      <c r="K3" s="238"/>
      <c r="L3" s="162"/>
      <c r="M3" s="285"/>
      <c r="N3" s="154"/>
      <c r="O3" s="238"/>
      <c r="P3" s="162"/>
      <c r="Q3" s="285"/>
      <c r="R3" s="154"/>
      <c r="S3" s="238"/>
      <c r="T3" s="162"/>
      <c r="U3" s="285"/>
      <c r="V3" s="154"/>
      <c r="W3" s="238"/>
      <c r="X3" s="162"/>
      <c r="Y3" s="285"/>
      <c r="Z3" s="148">
        <f>B3+D3+F3+H3+J3+L3+N3+P3+R3+T3+V3+X3</f>
        <v>801</v>
      </c>
      <c r="AA3" s="251">
        <f>C3+E3+G3+I3+K3+M3+O3+Q3+S3+U3+W3+Y3</f>
        <v>7403.9</v>
      </c>
    </row>
    <row r="4" spans="1:29" ht="12.75" customHeight="1" x14ac:dyDescent="0.25">
      <c r="A4" s="2" t="s">
        <v>38</v>
      </c>
      <c r="B4" s="154"/>
      <c r="C4" s="239">
        <v>534</v>
      </c>
      <c r="D4" s="162"/>
      <c r="E4" s="286">
        <v>448</v>
      </c>
      <c r="F4" s="154"/>
      <c r="G4" s="239">
        <v>554</v>
      </c>
      <c r="H4" s="162"/>
      <c r="I4" s="286"/>
      <c r="J4" s="154"/>
      <c r="K4" s="239"/>
      <c r="L4" s="162"/>
      <c r="M4" s="286"/>
      <c r="N4" s="154"/>
      <c r="O4" s="239"/>
      <c r="P4" s="162"/>
      <c r="Q4" s="286"/>
      <c r="R4" s="154"/>
      <c r="S4" s="239"/>
      <c r="T4" s="162"/>
      <c r="U4" s="286"/>
      <c r="V4" s="154"/>
      <c r="W4" s="239"/>
      <c r="X4" s="162"/>
      <c r="Y4" s="286"/>
      <c r="Z4" s="148"/>
      <c r="AA4" s="252">
        <f>C4+E4+G4+I4+K4+M4+O4+Q4+S4+U4+W4+Y4</f>
        <v>1536</v>
      </c>
    </row>
    <row r="5" spans="1:29" ht="12.75" customHeight="1" x14ac:dyDescent="0.25">
      <c r="A5" s="3" t="s">
        <v>15</v>
      </c>
      <c r="B5" s="154"/>
      <c r="C5" s="240">
        <f>SUM(C3:C4)</f>
        <v>3218.5</v>
      </c>
      <c r="D5" s="162"/>
      <c r="E5" s="260">
        <f>SUM(E3:E4)</f>
        <v>2506.5</v>
      </c>
      <c r="F5" s="154"/>
      <c r="G5" s="240">
        <f>SUM(G3:G4)</f>
        <v>3214.9</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8939.9</v>
      </c>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9" s="2" customFormat="1" ht="12.75" customHeight="1" x14ac:dyDescent="0.25">
      <c r="A7" s="2" t="s">
        <v>58</v>
      </c>
      <c r="B7" s="154"/>
      <c r="C7" s="308">
        <v>57012.51</v>
      </c>
      <c r="D7" s="162"/>
      <c r="E7" s="309">
        <v>56535.73</v>
      </c>
      <c r="F7" s="154"/>
      <c r="G7" s="308">
        <v>67445.320000000007</v>
      </c>
      <c r="H7" s="162"/>
      <c r="I7" s="309"/>
      <c r="J7" s="154"/>
      <c r="K7" s="308"/>
      <c r="L7" s="162"/>
      <c r="M7" s="309"/>
      <c r="N7" s="154"/>
      <c r="O7" s="308"/>
      <c r="P7" s="162"/>
      <c r="Q7" s="309"/>
      <c r="R7" s="154"/>
      <c r="S7" s="308"/>
      <c r="T7" s="162"/>
      <c r="U7" s="309"/>
      <c r="V7" s="154"/>
      <c r="W7" s="308"/>
      <c r="X7" s="162"/>
      <c r="Y7" s="309"/>
      <c r="Z7" s="148"/>
      <c r="AA7" s="324">
        <f>C7+E7+G7+I7+K7+M7+O7+Q7+S7+U7+W7+Y7</f>
        <v>180993.56</v>
      </c>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127</v>
      </c>
      <c r="C10" s="238">
        <v>4286.8900000000003</v>
      </c>
      <c r="D10" s="162">
        <v>125</v>
      </c>
      <c r="E10" s="285">
        <v>4366.42</v>
      </c>
      <c r="F10" s="154">
        <v>138</v>
      </c>
      <c r="G10" s="238">
        <v>5700.95</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390</v>
      </c>
      <c r="AA10" s="251">
        <f t="shared" ref="AA10" si="1">C10+E10+G10+I10+K10+M10+O10+Q10+S10+U10+W10+Y10</f>
        <v>14354.260000000002</v>
      </c>
    </row>
    <row r="11" spans="1:29" ht="12.75" customHeight="1" x14ac:dyDescent="0.25">
      <c r="A11" s="69" t="s">
        <v>65</v>
      </c>
      <c r="B11" s="154"/>
      <c r="C11" s="238"/>
      <c r="D11" s="162">
        <v>3</v>
      </c>
      <c r="E11" s="285">
        <v>72.599999999999994</v>
      </c>
      <c r="F11" s="154">
        <v>2</v>
      </c>
      <c r="G11" s="238">
        <v>13.76</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5</v>
      </c>
      <c r="AA11" s="251">
        <f t="shared" si="2"/>
        <v>86.36</v>
      </c>
    </row>
    <row r="12" spans="1:29" ht="12.75" customHeight="1" x14ac:dyDescent="0.25">
      <c r="A12" s="2" t="s">
        <v>62</v>
      </c>
      <c r="B12" s="160">
        <v>4</v>
      </c>
      <c r="C12" s="308">
        <v>261.11</v>
      </c>
      <c r="D12" s="162">
        <v>0</v>
      </c>
      <c r="E12" s="285">
        <v>49.8</v>
      </c>
      <c r="F12" s="160"/>
      <c r="G12" s="308"/>
      <c r="H12" s="291"/>
      <c r="I12" s="309"/>
      <c r="J12" s="160"/>
      <c r="K12" s="308"/>
      <c r="L12" s="291"/>
      <c r="M12" s="309"/>
      <c r="N12" s="160"/>
      <c r="O12" s="308"/>
      <c r="P12" s="291"/>
      <c r="Q12" s="309"/>
      <c r="R12" s="160"/>
      <c r="S12" s="308"/>
      <c r="T12" s="291"/>
      <c r="U12" s="309"/>
      <c r="V12" s="160"/>
      <c r="W12" s="308"/>
      <c r="X12" s="291"/>
      <c r="Y12" s="309"/>
      <c r="Z12" s="304">
        <f t="shared" si="2"/>
        <v>4</v>
      </c>
      <c r="AA12" s="310">
        <f t="shared" si="2"/>
        <v>310.91000000000003</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9" ht="12.75" customHeight="1" x14ac:dyDescent="0.25">
      <c r="A14" s="7" t="s">
        <v>19</v>
      </c>
      <c r="B14" s="154">
        <f t="shared" ref="B14:AA14" si="3">SUM(B10:B13)</f>
        <v>131</v>
      </c>
      <c r="C14" s="240">
        <f t="shared" si="3"/>
        <v>4548</v>
      </c>
      <c r="D14" s="162">
        <f t="shared" si="3"/>
        <v>128</v>
      </c>
      <c r="E14" s="260">
        <f t="shared" si="3"/>
        <v>4488.8200000000006</v>
      </c>
      <c r="F14" s="154">
        <f t="shared" si="3"/>
        <v>140</v>
      </c>
      <c r="G14" s="240">
        <f t="shared" si="3"/>
        <v>5714.71</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399</v>
      </c>
      <c r="AA14" s="305">
        <f t="shared" si="3"/>
        <v>14751.530000000002</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7" ht="12.75" customHeight="1" x14ac:dyDescent="0.25">
      <c r="A19" s="2" t="s">
        <v>45</v>
      </c>
      <c r="B19" s="154">
        <v>1</v>
      </c>
      <c r="C19" s="238">
        <v>2936.78</v>
      </c>
      <c r="D19" s="162">
        <v>3</v>
      </c>
      <c r="E19" s="285">
        <v>1018.88</v>
      </c>
      <c r="F19" s="160">
        <v>3</v>
      </c>
      <c r="G19" s="308">
        <v>3843.02</v>
      </c>
      <c r="H19" s="162"/>
      <c r="I19" s="285"/>
      <c r="J19" s="154"/>
      <c r="K19" s="238"/>
      <c r="L19" s="162"/>
      <c r="M19" s="285"/>
      <c r="N19" s="154"/>
      <c r="O19" s="238"/>
      <c r="P19" s="162"/>
      <c r="Q19" s="285"/>
      <c r="R19" s="154"/>
      <c r="S19" s="238"/>
      <c r="T19" s="162"/>
      <c r="U19" s="285"/>
      <c r="V19" s="154"/>
      <c r="W19" s="238"/>
      <c r="X19" s="162"/>
      <c r="Y19" s="285"/>
      <c r="Z19" s="148">
        <f t="shared" si="4"/>
        <v>7</v>
      </c>
      <c r="AA19" s="251">
        <f t="shared" si="4"/>
        <v>7798.68</v>
      </c>
    </row>
    <row r="20" spans="1:27" ht="12.75" customHeight="1" x14ac:dyDescent="0.25">
      <c r="A20" s="2" t="s">
        <v>22</v>
      </c>
      <c r="B20" s="160">
        <v>0</v>
      </c>
      <c r="C20" s="308">
        <v>551.12</v>
      </c>
      <c r="D20" s="291">
        <v>3</v>
      </c>
      <c r="E20" s="309">
        <v>695.59</v>
      </c>
      <c r="F20" s="160">
        <v>1</v>
      </c>
      <c r="G20" s="308">
        <v>386.73</v>
      </c>
      <c r="H20" s="291"/>
      <c r="I20" s="309"/>
      <c r="J20" s="160"/>
      <c r="K20" s="308"/>
      <c r="L20" s="291"/>
      <c r="M20" s="309"/>
      <c r="N20" s="160"/>
      <c r="O20" s="308"/>
      <c r="P20" s="291"/>
      <c r="Q20" s="309"/>
      <c r="R20" s="160"/>
      <c r="S20" s="308"/>
      <c r="T20" s="291"/>
      <c r="U20" s="309"/>
      <c r="V20" s="160"/>
      <c r="W20" s="308"/>
      <c r="X20" s="291"/>
      <c r="Y20" s="309"/>
      <c r="Z20" s="304">
        <f t="shared" si="4"/>
        <v>4</v>
      </c>
      <c r="AA20" s="310">
        <f t="shared" si="4"/>
        <v>1633.44</v>
      </c>
    </row>
    <row r="21" spans="1:27" ht="12.75" customHeight="1" x14ac:dyDescent="0.25">
      <c r="A21" s="2" t="s">
        <v>47</v>
      </c>
      <c r="B21" s="311"/>
      <c r="C21" s="239"/>
      <c r="D21" s="312">
        <v>1</v>
      </c>
      <c r="E21" s="286">
        <v>90.09</v>
      </c>
      <c r="F21" s="311">
        <v>1</v>
      </c>
      <c r="G21" s="239">
        <v>216.71</v>
      </c>
      <c r="H21" s="312"/>
      <c r="I21" s="286"/>
      <c r="J21" s="311"/>
      <c r="K21" s="239"/>
      <c r="L21" s="312"/>
      <c r="M21" s="286"/>
      <c r="N21" s="311"/>
      <c r="O21" s="239"/>
      <c r="P21" s="312"/>
      <c r="Q21" s="286"/>
      <c r="R21" s="311"/>
      <c r="S21" s="239"/>
      <c r="T21" s="312"/>
      <c r="U21" s="286"/>
      <c r="V21" s="311"/>
      <c r="W21" s="239"/>
      <c r="X21" s="312"/>
      <c r="Y21" s="286"/>
      <c r="Z21" s="313">
        <f t="shared" si="4"/>
        <v>2</v>
      </c>
      <c r="AA21" s="252">
        <f t="shared" si="4"/>
        <v>306.8</v>
      </c>
    </row>
    <row r="22" spans="1:27" ht="12.75" customHeight="1" x14ac:dyDescent="0.25">
      <c r="A22" s="3" t="s">
        <v>20</v>
      </c>
      <c r="B22" s="154">
        <f t="shared" ref="B22:AA22" si="5">SUM(B17:B21)</f>
        <v>1</v>
      </c>
      <c r="C22" s="240">
        <f t="shared" si="5"/>
        <v>3487.9</v>
      </c>
      <c r="D22" s="162">
        <f t="shared" si="5"/>
        <v>7</v>
      </c>
      <c r="E22" s="260">
        <f t="shared" si="5"/>
        <v>1804.56</v>
      </c>
      <c r="F22" s="154">
        <f t="shared" si="5"/>
        <v>5</v>
      </c>
      <c r="G22" s="240">
        <f t="shared" si="5"/>
        <v>4446.46</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13</v>
      </c>
      <c r="AA22" s="305">
        <f t="shared" si="5"/>
        <v>9738.92</v>
      </c>
    </row>
    <row r="23" spans="1:27" ht="12.75" customHeight="1" x14ac:dyDescent="0.25">
      <c r="A23" s="3"/>
      <c r="B23" s="154"/>
      <c r="C23" s="240"/>
      <c r="D23" s="162"/>
      <c r="E23" s="260"/>
      <c r="F23" s="154"/>
      <c r="G23" s="240"/>
      <c r="H23" s="162"/>
      <c r="I23" s="260"/>
      <c r="J23" s="154"/>
      <c r="K23" s="240"/>
      <c r="L23" s="162"/>
      <c r="M23" s="260"/>
      <c r="N23" s="154"/>
      <c r="O23" s="240"/>
      <c r="P23" s="162"/>
      <c r="Q23" s="260"/>
      <c r="R23" s="154"/>
      <c r="S23" s="240"/>
      <c r="T23" s="162"/>
      <c r="U23" s="260"/>
      <c r="V23" s="154"/>
      <c r="W23" s="240"/>
      <c r="X23" s="162"/>
      <c r="Y23" s="260"/>
      <c r="Z23" s="148"/>
      <c r="AA23" s="253"/>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198</v>
      </c>
      <c r="C25" s="238">
        <v>4910.34</v>
      </c>
      <c r="D25" s="162">
        <v>227</v>
      </c>
      <c r="E25" s="285">
        <v>5674.79</v>
      </c>
      <c r="F25" s="154">
        <v>273</v>
      </c>
      <c r="G25" s="238">
        <v>3210.53</v>
      </c>
      <c r="H25" s="162"/>
      <c r="I25" s="285"/>
      <c r="J25" s="154"/>
      <c r="K25" s="238"/>
      <c r="L25" s="162"/>
      <c r="M25" s="285"/>
      <c r="N25" s="154"/>
      <c r="O25" s="238"/>
      <c r="P25" s="162"/>
      <c r="Q25" s="285"/>
      <c r="R25" s="154"/>
      <c r="S25" s="238"/>
      <c r="T25" s="162"/>
      <c r="U25" s="285"/>
      <c r="V25" s="154"/>
      <c r="W25" s="238"/>
      <c r="X25" s="162"/>
      <c r="Y25" s="285"/>
      <c r="Z25" s="148">
        <f>B25+D25+F25+H25+J25+L25+N25+P25+R25+T25+V25+X25</f>
        <v>698</v>
      </c>
      <c r="AA25" s="251">
        <f>C25+E25+G25+I25+K25+M25+O25+Q25+S25+U25+W25+Y25</f>
        <v>13795.660000000002</v>
      </c>
    </row>
    <row r="26" spans="1:27" ht="12.75" customHeight="1" x14ac:dyDescent="0.25">
      <c r="A26" s="2" t="s">
        <v>66</v>
      </c>
      <c r="B26" s="154">
        <v>197</v>
      </c>
      <c r="C26" s="238">
        <v>609.05999999999995</v>
      </c>
      <c r="D26" s="162">
        <v>131</v>
      </c>
      <c r="E26" s="285">
        <v>269.83</v>
      </c>
      <c r="F26" s="154">
        <v>175</v>
      </c>
      <c r="G26" s="238">
        <v>178.97</v>
      </c>
      <c r="H26" s="162"/>
      <c r="I26" s="285"/>
      <c r="J26" s="154"/>
      <c r="K26" s="238"/>
      <c r="L26" s="162"/>
      <c r="M26" s="285"/>
      <c r="N26" s="154"/>
      <c r="O26" s="238"/>
      <c r="P26" s="162"/>
      <c r="Q26" s="285"/>
      <c r="R26" s="154"/>
      <c r="S26" s="238"/>
      <c r="T26" s="162"/>
      <c r="U26" s="285"/>
      <c r="V26" s="154"/>
      <c r="W26" s="238"/>
      <c r="X26" s="162"/>
      <c r="Y26" s="285"/>
      <c r="Z26" s="148">
        <f>B26+D26+F26+H26+J26+L26+N26+P26+R26+T26+V26+X26</f>
        <v>503</v>
      </c>
      <c r="AA26" s="251">
        <f>C26+E26+G26+I26+K26+M26+O26+Q26+S26+U26+W26+Y26</f>
        <v>1057.8599999999999</v>
      </c>
    </row>
    <row r="27" spans="1:27" s="12" customFormat="1" ht="12.75" customHeight="1" x14ac:dyDescent="0.25">
      <c r="A27" s="10" t="s">
        <v>59</v>
      </c>
      <c r="B27" s="157">
        <f t="shared" ref="B27:Y27" si="6">B25+B26</f>
        <v>395</v>
      </c>
      <c r="C27" s="242">
        <f t="shared" si="6"/>
        <v>5519.4</v>
      </c>
      <c r="D27" s="287">
        <f>D25+D26</f>
        <v>358</v>
      </c>
      <c r="E27" s="288">
        <f t="shared" si="6"/>
        <v>5944.62</v>
      </c>
      <c r="F27" s="157">
        <f t="shared" si="6"/>
        <v>448</v>
      </c>
      <c r="G27" s="242">
        <f t="shared" si="6"/>
        <v>3389.5</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1201</v>
      </c>
      <c r="AA27" s="255">
        <f t="shared" si="7"/>
        <v>14853.520000000002</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13555.3</v>
      </c>
      <c r="D29" s="162"/>
      <c r="E29" s="260">
        <f>SUM(E14+E22+E27)</f>
        <v>12238</v>
      </c>
      <c r="F29" s="154"/>
      <c r="G29" s="240">
        <f>SUM(G14+G22+G27)</f>
        <v>13550.67</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39343.970000000008</v>
      </c>
    </row>
    <row r="30" spans="1:27"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x14ac:dyDescent="0.25">
      <c r="A32" s="13" t="s">
        <v>40</v>
      </c>
      <c r="B32" s="154">
        <v>3</v>
      </c>
      <c r="C32" s="238">
        <v>1370.63</v>
      </c>
      <c r="D32" s="162">
        <v>1</v>
      </c>
      <c r="E32" s="285">
        <v>175.75</v>
      </c>
      <c r="F32" s="154">
        <v>4</v>
      </c>
      <c r="G32" s="238">
        <v>1788.8</v>
      </c>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8</v>
      </c>
      <c r="AA32" s="257">
        <f t="shared" si="8"/>
        <v>3335.1800000000003</v>
      </c>
    </row>
    <row r="33" spans="1:31" s="14" customFormat="1" x14ac:dyDescent="0.25">
      <c r="A33" s="13" t="s">
        <v>53</v>
      </c>
      <c r="B33" s="154"/>
      <c r="C33" s="238"/>
      <c r="D33" s="162">
        <v>1</v>
      </c>
      <c r="E33" s="285">
        <v>172.7</v>
      </c>
      <c r="F33" s="154">
        <v>3</v>
      </c>
      <c r="G33" s="238">
        <v>498.02</v>
      </c>
      <c r="H33" s="162"/>
      <c r="I33" s="285"/>
      <c r="J33" s="154"/>
      <c r="K33" s="238"/>
      <c r="L33" s="162"/>
      <c r="M33" s="285"/>
      <c r="N33" s="154"/>
      <c r="O33" s="238"/>
      <c r="P33" s="162"/>
      <c r="Q33" s="285"/>
      <c r="R33" s="154"/>
      <c r="S33" s="238"/>
      <c r="T33" s="162"/>
      <c r="U33" s="285"/>
      <c r="V33" s="154"/>
      <c r="W33" s="238"/>
      <c r="X33" s="162"/>
      <c r="Y33" s="285"/>
      <c r="Z33" s="150">
        <f t="shared" si="8"/>
        <v>4</v>
      </c>
      <c r="AA33" s="257">
        <f t="shared" si="8"/>
        <v>670.72</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3</v>
      </c>
      <c r="C35" s="243">
        <f t="shared" si="9"/>
        <v>1370.63</v>
      </c>
      <c r="D35" s="289">
        <f t="shared" si="9"/>
        <v>2</v>
      </c>
      <c r="E35" s="290">
        <f t="shared" si="9"/>
        <v>348.45</v>
      </c>
      <c r="F35" s="158">
        <f t="shared" si="9"/>
        <v>7</v>
      </c>
      <c r="G35" s="243">
        <f t="shared" si="9"/>
        <v>2286.8199999999997</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12</v>
      </c>
      <c r="AA35" s="256">
        <f t="shared" si="9"/>
        <v>4005.9000000000005</v>
      </c>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3"/>
    </row>
    <row r="39" spans="1:31" s="16" customFormat="1" ht="26.4" x14ac:dyDescent="0.25">
      <c r="A39" s="15" t="s">
        <v>55</v>
      </c>
      <c r="B39" s="152"/>
      <c r="C39" s="244">
        <f>C29-C5-C35</f>
        <v>8966.1699999999983</v>
      </c>
      <c r="D39" s="152"/>
      <c r="E39" s="244">
        <f>E29-E5-E35</f>
        <v>9383.0499999999993</v>
      </c>
      <c r="F39" s="159"/>
      <c r="G39" s="244">
        <f>G29-G5-G35</f>
        <v>8048.9500000000007</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26398.170000000006</v>
      </c>
      <c r="AB39" s="3"/>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AA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86" width="8.6640625" customWidth="1"/>
  </cols>
  <sheetData>
    <row r="1" spans="1:27" ht="16.5" customHeight="1" x14ac:dyDescent="0.25">
      <c r="A1" s="209" t="s">
        <v>98</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7"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7" ht="12.75" customHeight="1" x14ac:dyDescent="0.25">
      <c r="A3" s="6" t="s">
        <v>37</v>
      </c>
      <c r="B3" s="154">
        <v>906</v>
      </c>
      <c r="C3" s="238">
        <v>7358.3</v>
      </c>
      <c r="D3" s="162">
        <v>1005</v>
      </c>
      <c r="E3" s="285">
        <v>7913.1</v>
      </c>
      <c r="F3" s="154">
        <v>806</v>
      </c>
      <c r="G3" s="238">
        <v>6013.4</v>
      </c>
      <c r="H3" s="162"/>
      <c r="I3" s="285"/>
      <c r="J3" s="154"/>
      <c r="K3" s="238"/>
      <c r="L3" s="162"/>
      <c r="M3" s="285"/>
      <c r="N3" s="154"/>
      <c r="O3" s="238"/>
      <c r="P3" s="162"/>
      <c r="Q3" s="285"/>
      <c r="R3" s="154"/>
      <c r="S3" s="238"/>
      <c r="T3" s="162"/>
      <c r="U3" s="285"/>
      <c r="V3" s="154"/>
      <c r="W3" s="238"/>
      <c r="X3" s="162"/>
      <c r="Y3" s="285"/>
      <c r="Z3" s="148">
        <f>B3+D3+F3+H3+J3+L3+N3+P3+R3+T3+V3+X3</f>
        <v>2717</v>
      </c>
      <c r="AA3" s="251">
        <f>C3+E3+G3+I3+K3+M3+O3+Q3+S3+U3+W3+Y3</f>
        <v>21284.800000000003</v>
      </c>
    </row>
    <row r="4" spans="1:27" ht="12.75" customHeight="1" x14ac:dyDescent="0.25">
      <c r="A4" s="2" t="s">
        <v>38</v>
      </c>
      <c r="B4" s="154"/>
      <c r="C4" s="239">
        <v>1718</v>
      </c>
      <c r="D4" s="162"/>
      <c r="E4" s="286">
        <v>1910</v>
      </c>
      <c r="F4" s="154"/>
      <c r="G4" s="239">
        <v>1544</v>
      </c>
      <c r="H4" s="162"/>
      <c r="I4" s="286"/>
      <c r="J4" s="154"/>
      <c r="K4" s="239"/>
      <c r="L4" s="162"/>
      <c r="M4" s="286"/>
      <c r="N4" s="154"/>
      <c r="O4" s="239"/>
      <c r="P4" s="162"/>
      <c r="Q4" s="286"/>
      <c r="R4" s="154"/>
      <c r="S4" s="239"/>
      <c r="T4" s="162"/>
      <c r="U4" s="286"/>
      <c r="V4" s="154"/>
      <c r="W4" s="239"/>
      <c r="X4" s="162"/>
      <c r="Y4" s="286"/>
      <c r="Z4" s="148"/>
      <c r="AA4" s="252">
        <f>C4+E4+G4+I4+K4+M4+O4+Q4+S4+U4+W4+Y4</f>
        <v>5172</v>
      </c>
    </row>
    <row r="5" spans="1:27" ht="12.75" customHeight="1" x14ac:dyDescent="0.25">
      <c r="A5" s="3" t="s">
        <v>15</v>
      </c>
      <c r="B5" s="154"/>
      <c r="C5" s="240">
        <f>SUM(C3:C4)</f>
        <v>9076.2999999999993</v>
      </c>
      <c r="D5" s="162"/>
      <c r="E5" s="260">
        <f>SUM(E3:E4)</f>
        <v>9823.1</v>
      </c>
      <c r="F5" s="154"/>
      <c r="G5" s="240">
        <f>SUM(G3:G4)</f>
        <v>7557.4</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26456.800000000003</v>
      </c>
    </row>
    <row r="6" spans="1:27"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7" s="2" customFormat="1" ht="12.75" customHeight="1" x14ac:dyDescent="0.25">
      <c r="A7" s="2" t="s">
        <v>58</v>
      </c>
      <c r="B7" s="154"/>
      <c r="C7" s="308">
        <v>285874.05</v>
      </c>
      <c r="D7" s="162"/>
      <c r="E7" s="309">
        <v>327369.99</v>
      </c>
      <c r="F7" s="154"/>
      <c r="G7" s="308">
        <v>267454.15999999997</v>
      </c>
      <c r="H7" s="162"/>
      <c r="I7" s="309"/>
      <c r="J7" s="154"/>
      <c r="K7" s="308"/>
      <c r="L7" s="162"/>
      <c r="M7" s="309"/>
      <c r="N7" s="154"/>
      <c r="O7" s="308"/>
      <c r="P7" s="162"/>
      <c r="Q7" s="309"/>
      <c r="R7" s="154"/>
      <c r="S7" s="308"/>
      <c r="T7" s="162"/>
      <c r="U7" s="309"/>
      <c r="V7" s="154"/>
      <c r="W7" s="238"/>
      <c r="X7" s="162"/>
      <c r="Y7" s="309"/>
      <c r="Z7" s="148"/>
      <c r="AA7" s="324">
        <f>C7+E7+G7+I7+K7+M7+O7+Q7+S7+U7+W7+Y7</f>
        <v>880698.2</v>
      </c>
    </row>
    <row r="8" spans="1:27"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row>
    <row r="9" spans="1:27"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7" ht="12.75" customHeight="1" x14ac:dyDescent="0.25">
      <c r="A10" s="2" t="s">
        <v>25</v>
      </c>
      <c r="B10" s="154">
        <v>496</v>
      </c>
      <c r="C10" s="238">
        <v>31751.13</v>
      </c>
      <c r="D10" s="162">
        <v>539</v>
      </c>
      <c r="E10" s="285">
        <v>32003.919999999998</v>
      </c>
      <c r="F10" s="154">
        <v>469</v>
      </c>
      <c r="G10" s="238">
        <v>29382.26</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1504</v>
      </c>
      <c r="AA10" s="251">
        <f t="shared" ref="AA10" si="1">C10+E10+G10+I10+K10+M10+O10+Q10+S10+U10+W10+Y10</f>
        <v>93137.31</v>
      </c>
    </row>
    <row r="11" spans="1:27" ht="12.75" customHeight="1" x14ac:dyDescent="0.25">
      <c r="A11" s="69" t="s">
        <v>65</v>
      </c>
      <c r="B11" s="154">
        <v>10</v>
      </c>
      <c r="C11" s="238">
        <v>115.78</v>
      </c>
      <c r="D11" s="162">
        <v>12</v>
      </c>
      <c r="E11" s="285">
        <v>101.04</v>
      </c>
      <c r="F11" s="154">
        <v>4</v>
      </c>
      <c r="G11" s="238">
        <v>35.93</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26</v>
      </c>
      <c r="AA11" s="251">
        <f t="shared" si="2"/>
        <v>252.75</v>
      </c>
    </row>
    <row r="12" spans="1:27" ht="12.75" customHeight="1" x14ac:dyDescent="0.25">
      <c r="A12" s="2" t="s">
        <v>62</v>
      </c>
      <c r="B12" s="160">
        <v>18</v>
      </c>
      <c r="C12" s="308">
        <v>722.09</v>
      </c>
      <c r="D12" s="291">
        <v>7</v>
      </c>
      <c r="E12" s="309">
        <v>411.46</v>
      </c>
      <c r="F12" s="160">
        <v>9</v>
      </c>
      <c r="G12" s="308">
        <v>476.75</v>
      </c>
      <c r="H12" s="291"/>
      <c r="I12" s="309"/>
      <c r="J12" s="160"/>
      <c r="K12" s="308"/>
      <c r="L12" s="291"/>
      <c r="M12" s="309"/>
      <c r="N12" s="160"/>
      <c r="O12" s="308"/>
      <c r="P12" s="291"/>
      <c r="Q12" s="309"/>
      <c r="R12" s="160"/>
      <c r="S12" s="308"/>
      <c r="T12" s="291"/>
      <c r="U12" s="309"/>
      <c r="V12" s="160"/>
      <c r="W12" s="308"/>
      <c r="X12" s="291"/>
      <c r="Y12" s="309"/>
      <c r="Z12" s="304">
        <f t="shared" si="2"/>
        <v>34</v>
      </c>
      <c r="AA12" s="310">
        <f t="shared" si="2"/>
        <v>1610.3</v>
      </c>
    </row>
    <row r="13" spans="1:27"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7" ht="12.75" customHeight="1" x14ac:dyDescent="0.25">
      <c r="A14" s="7" t="s">
        <v>19</v>
      </c>
      <c r="B14" s="154">
        <f t="shared" ref="B14:AA14" si="3">SUM(B10:B13)</f>
        <v>524</v>
      </c>
      <c r="C14" s="240">
        <f t="shared" si="3"/>
        <v>32589</v>
      </c>
      <c r="D14" s="162">
        <f t="shared" si="3"/>
        <v>558</v>
      </c>
      <c r="E14" s="260">
        <f t="shared" si="3"/>
        <v>32516.42</v>
      </c>
      <c r="F14" s="154">
        <f t="shared" si="3"/>
        <v>482</v>
      </c>
      <c r="G14" s="240">
        <f t="shared" si="3"/>
        <v>29894.94</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1564</v>
      </c>
      <c r="AA14" s="305">
        <f t="shared" si="3"/>
        <v>95000.36</v>
      </c>
    </row>
    <row r="15" spans="1:27"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7"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7" ht="12.75" customHeight="1" x14ac:dyDescent="0.25">
      <c r="A19" s="2" t="s">
        <v>45</v>
      </c>
      <c r="B19" s="154">
        <v>11</v>
      </c>
      <c r="C19" s="238">
        <v>7741.41</v>
      </c>
      <c r="D19" s="162">
        <v>7</v>
      </c>
      <c r="E19" s="285">
        <v>8135.83</v>
      </c>
      <c r="F19" s="154">
        <v>10</v>
      </c>
      <c r="G19" s="238">
        <v>6136.82</v>
      </c>
      <c r="H19" s="162"/>
      <c r="I19" s="285"/>
      <c r="J19" s="154"/>
      <c r="K19" s="238"/>
      <c r="L19" s="162"/>
      <c r="M19" s="285"/>
      <c r="N19" s="154"/>
      <c r="O19" s="238"/>
      <c r="P19" s="162"/>
      <c r="Q19" s="285"/>
      <c r="R19" s="154"/>
      <c r="S19" s="238"/>
      <c r="T19" s="162"/>
      <c r="U19" s="285"/>
      <c r="V19" s="154"/>
      <c r="W19" s="238"/>
      <c r="X19" s="162"/>
      <c r="Y19" s="285"/>
      <c r="Z19" s="148">
        <f t="shared" si="4"/>
        <v>28</v>
      </c>
      <c r="AA19" s="251">
        <f t="shared" si="4"/>
        <v>22014.059999999998</v>
      </c>
    </row>
    <row r="20" spans="1:27" ht="12.75" customHeight="1" x14ac:dyDescent="0.25">
      <c r="A20" s="2" t="s">
        <v>22</v>
      </c>
      <c r="B20" s="160">
        <v>16</v>
      </c>
      <c r="C20" s="308">
        <v>8944.32</v>
      </c>
      <c r="D20" s="291">
        <v>25</v>
      </c>
      <c r="E20" s="309">
        <v>8851.4</v>
      </c>
      <c r="F20" s="160">
        <v>17</v>
      </c>
      <c r="G20" s="308">
        <v>7960.74</v>
      </c>
      <c r="H20" s="291"/>
      <c r="I20" s="309"/>
      <c r="J20" s="160"/>
      <c r="K20" s="308"/>
      <c r="L20" s="291"/>
      <c r="M20" s="309"/>
      <c r="N20" s="160"/>
      <c r="O20" s="308"/>
      <c r="P20" s="291"/>
      <c r="Q20" s="309"/>
      <c r="R20" s="160"/>
      <c r="S20" s="308"/>
      <c r="T20" s="291"/>
      <c r="U20" s="309"/>
      <c r="V20" s="160"/>
      <c r="W20" s="308"/>
      <c r="X20" s="291"/>
      <c r="Y20" s="309"/>
      <c r="Z20" s="304">
        <f t="shared" si="4"/>
        <v>58</v>
      </c>
      <c r="AA20" s="310">
        <f t="shared" si="4"/>
        <v>25756.46</v>
      </c>
    </row>
    <row r="21" spans="1:27" ht="12.75" customHeight="1" x14ac:dyDescent="0.25">
      <c r="A21" s="2" t="s">
        <v>47</v>
      </c>
      <c r="B21" s="311">
        <v>2</v>
      </c>
      <c r="C21" s="239">
        <v>531.53</v>
      </c>
      <c r="D21" s="312">
        <v>4</v>
      </c>
      <c r="E21" s="286">
        <v>1234.71</v>
      </c>
      <c r="F21" s="311"/>
      <c r="G21" s="239"/>
      <c r="H21" s="312"/>
      <c r="I21" s="286"/>
      <c r="J21" s="311"/>
      <c r="K21" s="239"/>
      <c r="L21" s="312"/>
      <c r="M21" s="286"/>
      <c r="N21" s="311"/>
      <c r="O21" s="239"/>
      <c r="P21" s="312"/>
      <c r="Q21" s="286"/>
      <c r="R21" s="311"/>
      <c r="S21" s="239"/>
      <c r="T21" s="312"/>
      <c r="U21" s="286"/>
      <c r="V21" s="311"/>
      <c r="W21" s="239"/>
      <c r="X21" s="312"/>
      <c r="Y21" s="286"/>
      <c r="Z21" s="313">
        <f t="shared" si="4"/>
        <v>6</v>
      </c>
      <c r="AA21" s="252">
        <f t="shared" si="4"/>
        <v>1766.24</v>
      </c>
    </row>
    <row r="22" spans="1:27" ht="12.75" customHeight="1" x14ac:dyDescent="0.25">
      <c r="A22" s="3" t="s">
        <v>20</v>
      </c>
      <c r="B22" s="154">
        <f t="shared" ref="B22:AA22" si="5">SUM(B17:B21)</f>
        <v>29</v>
      </c>
      <c r="C22" s="240">
        <f t="shared" si="5"/>
        <v>17217.259999999998</v>
      </c>
      <c r="D22" s="162">
        <f t="shared" si="5"/>
        <v>36</v>
      </c>
      <c r="E22" s="260">
        <f t="shared" si="5"/>
        <v>18221.939999999999</v>
      </c>
      <c r="F22" s="154">
        <f t="shared" si="5"/>
        <v>27</v>
      </c>
      <c r="G22" s="240">
        <f t="shared" si="5"/>
        <v>14097.56</v>
      </c>
      <c r="H22" s="162">
        <f t="shared" si="5"/>
        <v>0</v>
      </c>
      <c r="I22" s="260">
        <f t="shared" si="5"/>
        <v>0</v>
      </c>
      <c r="J22" s="154">
        <f t="shared" si="5"/>
        <v>0</v>
      </c>
      <c r="K22" s="240">
        <f t="shared" si="5"/>
        <v>0</v>
      </c>
      <c r="L22" s="162">
        <f t="shared" si="5"/>
        <v>0</v>
      </c>
      <c r="M22" s="260">
        <f t="shared" si="5"/>
        <v>0</v>
      </c>
      <c r="N22" s="154">
        <f t="shared" si="5"/>
        <v>0</v>
      </c>
      <c r="O22" s="240">
        <f t="shared" si="5"/>
        <v>0</v>
      </c>
      <c r="P22" s="162">
        <f t="shared" si="5"/>
        <v>0</v>
      </c>
      <c r="Q22" s="260">
        <f t="shared" si="5"/>
        <v>0</v>
      </c>
      <c r="R22" s="154">
        <f t="shared" si="5"/>
        <v>0</v>
      </c>
      <c r="S22" s="240">
        <f t="shared" si="5"/>
        <v>0</v>
      </c>
      <c r="T22" s="162">
        <f t="shared" si="5"/>
        <v>0</v>
      </c>
      <c r="U22" s="260">
        <f t="shared" si="5"/>
        <v>0</v>
      </c>
      <c r="V22" s="154">
        <f t="shared" si="5"/>
        <v>0</v>
      </c>
      <c r="W22" s="240">
        <f t="shared" si="5"/>
        <v>0</v>
      </c>
      <c r="X22" s="162">
        <f t="shared" si="5"/>
        <v>0</v>
      </c>
      <c r="Y22" s="260">
        <f t="shared" si="5"/>
        <v>0</v>
      </c>
      <c r="Z22" s="304">
        <f t="shared" si="5"/>
        <v>92</v>
      </c>
      <c r="AA22" s="305">
        <f t="shared" si="5"/>
        <v>49536.759999999995</v>
      </c>
    </row>
    <row r="23" spans="1:27" ht="12.75" customHeight="1" x14ac:dyDescent="0.25">
      <c r="A23" s="3"/>
      <c r="B23" s="154"/>
      <c r="C23" s="241"/>
      <c r="D23" s="162"/>
      <c r="E23" s="284"/>
      <c r="F23" s="154"/>
      <c r="G23" s="241"/>
      <c r="H23" s="162"/>
      <c r="I23" s="284"/>
      <c r="J23" s="154"/>
      <c r="K23" s="241"/>
      <c r="L23" s="162"/>
      <c r="M23" s="284"/>
      <c r="N23" s="154"/>
      <c r="O23" s="241"/>
      <c r="P23" s="162"/>
      <c r="Q23" s="284"/>
      <c r="R23" s="154"/>
      <c r="S23" s="241"/>
      <c r="T23" s="162"/>
      <c r="U23" s="284"/>
      <c r="V23" s="154"/>
      <c r="W23" s="241"/>
      <c r="X23" s="162"/>
      <c r="Y23" s="284"/>
      <c r="Z23" s="148"/>
      <c r="AA23" s="251"/>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706</v>
      </c>
      <c r="C25" s="238">
        <v>28152.15</v>
      </c>
      <c r="D25" s="162">
        <v>749</v>
      </c>
      <c r="E25" s="285">
        <v>18668.650000000001</v>
      </c>
      <c r="F25" s="154">
        <v>628</v>
      </c>
      <c r="G25" s="238">
        <v>8112.15</v>
      </c>
      <c r="H25" s="162"/>
      <c r="I25" s="285"/>
      <c r="J25" s="154"/>
      <c r="K25" s="238"/>
      <c r="L25" s="162"/>
      <c r="M25" s="285"/>
      <c r="N25" s="154"/>
      <c r="O25" s="238"/>
      <c r="P25" s="162"/>
      <c r="Q25" s="285"/>
      <c r="R25" s="154"/>
      <c r="S25" s="238"/>
      <c r="T25" s="162"/>
      <c r="U25" s="285"/>
      <c r="V25" s="154"/>
      <c r="W25" s="238"/>
      <c r="X25" s="162"/>
      <c r="Y25" s="285"/>
      <c r="Z25" s="148">
        <f>B25+D25+F25+H25+J25+L25+N25+P25+R25+T25+V25+X25</f>
        <v>2083</v>
      </c>
      <c r="AA25" s="251">
        <f>C25+E25+G25+I25+K25+M25+O25+Q25+S25+U25+W25+Y25</f>
        <v>54932.950000000004</v>
      </c>
    </row>
    <row r="26" spans="1:27" ht="12.75" customHeight="1" x14ac:dyDescent="0.25">
      <c r="A26" s="2" t="s">
        <v>66</v>
      </c>
      <c r="B26" s="154">
        <v>253</v>
      </c>
      <c r="C26" s="238">
        <v>1664.39</v>
      </c>
      <c r="D26" s="162">
        <v>319</v>
      </c>
      <c r="E26" s="285">
        <v>650.62</v>
      </c>
      <c r="F26" s="154">
        <v>213</v>
      </c>
      <c r="G26" s="238">
        <v>282.02999999999997</v>
      </c>
      <c r="H26" s="162"/>
      <c r="I26" s="285"/>
      <c r="J26" s="154"/>
      <c r="K26" s="238"/>
      <c r="L26" s="162"/>
      <c r="M26" s="285"/>
      <c r="N26" s="154"/>
      <c r="O26" s="238"/>
      <c r="P26" s="162"/>
      <c r="Q26" s="285"/>
      <c r="R26" s="154"/>
      <c r="S26" s="238"/>
      <c r="T26" s="162"/>
      <c r="U26" s="285"/>
      <c r="V26" s="154"/>
      <c r="W26" s="238"/>
      <c r="X26" s="162"/>
      <c r="Y26" s="285"/>
      <c r="Z26" s="148">
        <f>B26+D26+F26+H26+J26+L26+N26+P26+R26+T26+V26+X26</f>
        <v>785</v>
      </c>
      <c r="AA26" s="251">
        <f>C26+E26+G26+I26+K26+M26+O26+Q26+S26+U26+W26+Y26</f>
        <v>2597.04</v>
      </c>
    </row>
    <row r="27" spans="1:27" s="12" customFormat="1" ht="12.75" customHeight="1" x14ac:dyDescent="0.25">
      <c r="A27" s="10" t="s">
        <v>59</v>
      </c>
      <c r="B27" s="157">
        <f t="shared" ref="B27:Y27" si="6">B25+B26</f>
        <v>959</v>
      </c>
      <c r="C27" s="242">
        <f t="shared" si="6"/>
        <v>29816.54</v>
      </c>
      <c r="D27" s="287">
        <f t="shared" si="6"/>
        <v>1068</v>
      </c>
      <c r="E27" s="288">
        <f t="shared" si="6"/>
        <v>19319.27</v>
      </c>
      <c r="F27" s="157">
        <f t="shared" si="6"/>
        <v>841</v>
      </c>
      <c r="G27" s="242">
        <f t="shared" si="6"/>
        <v>8394.18</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2868</v>
      </c>
      <c r="AA27" s="255">
        <f t="shared" si="7"/>
        <v>57529.990000000005</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79622.799999999988</v>
      </c>
      <c r="D29" s="162"/>
      <c r="E29" s="260">
        <f>SUM(E14+E22+E27)</f>
        <v>70057.63</v>
      </c>
      <c r="F29" s="154"/>
      <c r="G29" s="240">
        <f>SUM(G14+G22+G27)</f>
        <v>52386.68</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202067.11</v>
      </c>
    </row>
    <row r="30" spans="1:27"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x14ac:dyDescent="0.25">
      <c r="A32" s="13" t="s">
        <v>40</v>
      </c>
      <c r="B32" s="154">
        <v>3</v>
      </c>
      <c r="C32" s="238">
        <v>411.45</v>
      </c>
      <c r="D32" s="162">
        <v>2</v>
      </c>
      <c r="E32" s="285">
        <v>544.88</v>
      </c>
      <c r="F32" s="154">
        <v>1</v>
      </c>
      <c r="G32" s="238">
        <v>149.86000000000001</v>
      </c>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6</v>
      </c>
      <c r="AA32" s="257">
        <f t="shared" si="8"/>
        <v>1106.19</v>
      </c>
    </row>
    <row r="33" spans="1:27" s="14" customFormat="1" x14ac:dyDescent="0.25">
      <c r="A33" s="13" t="s">
        <v>53</v>
      </c>
      <c r="B33" s="154">
        <v>1</v>
      </c>
      <c r="C33" s="238">
        <v>118.81</v>
      </c>
      <c r="D33" s="162"/>
      <c r="E33" s="285"/>
      <c r="F33" s="154">
        <v>3</v>
      </c>
      <c r="G33" s="238">
        <v>602.38</v>
      </c>
      <c r="H33" s="162"/>
      <c r="I33" s="285"/>
      <c r="J33" s="154"/>
      <c r="K33" s="238"/>
      <c r="L33" s="162"/>
      <c r="M33" s="285"/>
      <c r="N33" s="154"/>
      <c r="O33" s="238"/>
      <c r="P33" s="162"/>
      <c r="Q33" s="285"/>
      <c r="R33" s="154"/>
      <c r="S33" s="238"/>
      <c r="T33" s="162"/>
      <c r="U33" s="285"/>
      <c r="V33" s="154"/>
      <c r="W33" s="238"/>
      <c r="X33" s="162"/>
      <c r="Y33" s="285"/>
      <c r="Z33" s="150">
        <f t="shared" si="8"/>
        <v>4</v>
      </c>
      <c r="AA33" s="257">
        <f t="shared" si="8"/>
        <v>721.19</v>
      </c>
    </row>
    <row r="34" spans="1:27"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27" s="3" customFormat="1" ht="12.75" customHeight="1" x14ac:dyDescent="0.25">
      <c r="A35" s="3" t="s">
        <v>51</v>
      </c>
      <c r="B35" s="158">
        <f t="shared" ref="B35:AA35" si="9">SUM(B32:B34)</f>
        <v>4</v>
      </c>
      <c r="C35" s="243">
        <f t="shared" si="9"/>
        <v>530.26</v>
      </c>
      <c r="D35" s="289">
        <f t="shared" si="9"/>
        <v>2</v>
      </c>
      <c r="E35" s="290">
        <f t="shared" si="9"/>
        <v>544.88</v>
      </c>
      <c r="F35" s="158">
        <f t="shared" si="9"/>
        <v>4</v>
      </c>
      <c r="G35" s="243">
        <f t="shared" si="9"/>
        <v>752.24</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10</v>
      </c>
      <c r="AA35" s="256">
        <f t="shared" si="9"/>
        <v>1827.38</v>
      </c>
    </row>
    <row r="36" spans="1:27"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27"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27"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row>
    <row r="39" spans="1:27" s="16" customFormat="1" ht="26.4" x14ac:dyDescent="0.25">
      <c r="A39" s="15" t="s">
        <v>55</v>
      </c>
      <c r="B39" s="152"/>
      <c r="C39" s="244">
        <f>C29-C5-C35</f>
        <v>70016.239999999991</v>
      </c>
      <c r="D39" s="152"/>
      <c r="E39" s="244">
        <f>E29-E5-E35</f>
        <v>59689.650000000009</v>
      </c>
      <c r="F39" s="159"/>
      <c r="G39" s="244">
        <f>G29-G5-G35</f>
        <v>44077.04</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173782.93</v>
      </c>
    </row>
    <row r="40" spans="1:27"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AA43"/>
  <sheetViews>
    <sheetView tabSelected="1" zoomScaleNormal="100" workbookViewId="0">
      <pane xSplit="1" topLeftCell="B1" activePane="topRight" state="frozen"/>
      <selection activeCell="B3" sqref="B3"/>
      <selection pane="topRight" activeCell="H9" sqref="H9"/>
    </sheetView>
  </sheetViews>
  <sheetFormatPr defaultColWidth="9.33203125" defaultRowHeight="13.2" x14ac:dyDescent="0.25"/>
  <cols>
    <col min="1" max="1" width="50.6640625" style="28" customWidth="1"/>
    <col min="2" max="2" width="9.6640625" style="132" customWidth="1"/>
    <col min="3" max="3" width="14.5546875" style="221" customWidth="1"/>
    <col min="4" max="4" width="9.6640625" style="132" customWidth="1"/>
    <col min="5" max="5" width="14.5546875" style="221" customWidth="1"/>
    <col min="6" max="6" width="9.6640625" style="132" customWidth="1"/>
    <col min="7" max="7" width="14.5546875" style="221" customWidth="1"/>
    <col min="8" max="8" width="9.6640625" style="132" customWidth="1"/>
    <col min="9" max="9" width="14.5546875" style="221" customWidth="1"/>
    <col min="10" max="10" width="9.6640625" style="132" hidden="1" customWidth="1"/>
    <col min="11" max="11" width="14.5546875" style="221" hidden="1" customWidth="1"/>
    <col min="12" max="12" width="9.6640625" style="132" hidden="1" customWidth="1"/>
    <col min="13" max="13" width="14.5546875" style="221" hidden="1" customWidth="1"/>
    <col min="14" max="14" width="9.6640625" style="132" hidden="1" customWidth="1"/>
    <col min="15" max="15" width="14.5546875" style="221" hidden="1" customWidth="1"/>
    <col min="16" max="16" width="9.6640625" style="132" hidden="1" customWidth="1"/>
    <col min="17" max="17" width="14.5546875" style="221" hidden="1" customWidth="1"/>
    <col min="18" max="18" width="9.6640625" style="132" hidden="1" customWidth="1"/>
    <col min="19" max="19" width="14.5546875" style="221" hidden="1" customWidth="1"/>
    <col min="20" max="20" width="9.6640625" style="132" hidden="1" customWidth="1"/>
    <col min="21" max="21" width="14.5546875" style="221" hidden="1" customWidth="1"/>
    <col min="22" max="22" width="9.6640625" style="132" hidden="1" customWidth="1"/>
    <col min="23" max="23" width="14.5546875" style="221" hidden="1" customWidth="1"/>
    <col min="24" max="24" width="9.6640625" style="132" hidden="1" customWidth="1"/>
    <col min="25" max="25" width="14.5546875" style="221" hidden="1" customWidth="1"/>
    <col min="26" max="26" width="9.6640625" style="132" customWidth="1"/>
    <col min="27" max="27" width="14.5546875" style="221" customWidth="1"/>
    <col min="28" max="16384" width="9.33203125" style="28"/>
  </cols>
  <sheetData>
    <row r="1" spans="1:27" ht="16.5" customHeight="1" x14ac:dyDescent="0.25">
      <c r="A1" s="27" t="s">
        <v>82</v>
      </c>
      <c r="B1" s="409" t="s">
        <v>0</v>
      </c>
      <c r="C1" s="409"/>
      <c r="D1" s="410" t="s">
        <v>1</v>
      </c>
      <c r="E1" s="410"/>
      <c r="F1" s="409" t="s">
        <v>2</v>
      </c>
      <c r="G1" s="409"/>
      <c r="H1" s="410" t="s">
        <v>3</v>
      </c>
      <c r="I1" s="410"/>
      <c r="J1" s="409" t="s">
        <v>4</v>
      </c>
      <c r="K1" s="409"/>
      <c r="L1" s="410" t="s">
        <v>5</v>
      </c>
      <c r="M1" s="410"/>
      <c r="N1" s="409" t="s">
        <v>6</v>
      </c>
      <c r="O1" s="409"/>
      <c r="P1" s="410" t="s">
        <v>7</v>
      </c>
      <c r="Q1" s="410"/>
      <c r="R1" s="409" t="s">
        <v>8</v>
      </c>
      <c r="S1" s="409"/>
      <c r="T1" s="410" t="s">
        <v>9</v>
      </c>
      <c r="U1" s="410"/>
      <c r="V1" s="409" t="s">
        <v>10</v>
      </c>
      <c r="W1" s="409"/>
      <c r="X1" s="410" t="s">
        <v>11</v>
      </c>
      <c r="Y1" s="410"/>
      <c r="Z1" s="411" t="s">
        <v>12</v>
      </c>
      <c r="AA1" s="411"/>
    </row>
    <row r="2" spans="1:27" ht="12.75" customHeight="1" x14ac:dyDescent="0.25">
      <c r="A2" s="3" t="s">
        <v>35</v>
      </c>
      <c r="B2" s="139" t="s">
        <v>13</v>
      </c>
      <c r="C2" s="210" t="s">
        <v>14</v>
      </c>
      <c r="D2" s="133" t="s">
        <v>13</v>
      </c>
      <c r="E2" s="222" t="s">
        <v>14</v>
      </c>
      <c r="F2" s="139" t="s">
        <v>13</v>
      </c>
      <c r="G2" s="210" t="s">
        <v>14</v>
      </c>
      <c r="H2" s="133" t="s">
        <v>13</v>
      </c>
      <c r="I2" s="222" t="s">
        <v>14</v>
      </c>
      <c r="J2" s="139" t="s">
        <v>13</v>
      </c>
      <c r="K2" s="210" t="s">
        <v>14</v>
      </c>
      <c r="L2" s="133" t="s">
        <v>13</v>
      </c>
      <c r="M2" s="222" t="s">
        <v>14</v>
      </c>
      <c r="N2" s="139" t="s">
        <v>13</v>
      </c>
      <c r="O2" s="210" t="s">
        <v>14</v>
      </c>
      <c r="P2" s="133" t="s">
        <v>13</v>
      </c>
      <c r="Q2" s="222" t="s">
        <v>14</v>
      </c>
      <c r="R2" s="139" t="s">
        <v>13</v>
      </c>
      <c r="S2" s="210" t="s">
        <v>14</v>
      </c>
      <c r="T2" s="133" t="s">
        <v>13</v>
      </c>
      <c r="U2" s="222" t="s">
        <v>14</v>
      </c>
      <c r="V2" s="139" t="s">
        <v>13</v>
      </c>
      <c r="W2" s="210" t="s">
        <v>14</v>
      </c>
      <c r="X2" s="133" t="s">
        <v>13</v>
      </c>
      <c r="Y2" s="222" t="s">
        <v>14</v>
      </c>
      <c r="Z2" s="124" t="s">
        <v>13</v>
      </c>
      <c r="AA2" s="229" t="s">
        <v>14</v>
      </c>
    </row>
    <row r="3" spans="1:27" ht="12.75" customHeight="1" x14ac:dyDescent="0.25">
      <c r="A3" s="30" t="s">
        <v>37</v>
      </c>
      <c r="B3" s="140">
        <f>Medicaid!B3+'Executive Branch'!B3</f>
        <v>7476</v>
      </c>
      <c r="C3" s="211">
        <f>Medicaid!C3+'Executive Branch'!C3</f>
        <v>100947.79999999999</v>
      </c>
      <c r="D3" s="132">
        <f>Medicaid!D3+'Executive Branch'!D3</f>
        <v>7518</v>
      </c>
      <c r="E3" s="221">
        <f>Medicaid!E3+'Executive Branch'!E3</f>
        <v>98785.7</v>
      </c>
      <c r="F3" s="140">
        <f>Medicaid!F3+'Executive Branch'!F3</f>
        <v>6621</v>
      </c>
      <c r="G3" s="211">
        <f>Medicaid!G3+'Executive Branch'!G3</f>
        <v>89359.900000000009</v>
      </c>
      <c r="H3" s="132">
        <f>Medicaid!H3+'Executive Branch'!H3</f>
        <v>0</v>
      </c>
      <c r="I3" s="221">
        <f>Medicaid!I3+'Executive Branch'!I3</f>
        <v>0</v>
      </c>
      <c r="J3" s="140">
        <f>Medicaid!J3+'Executive Branch'!J3</f>
        <v>0</v>
      </c>
      <c r="K3" s="211">
        <f>Medicaid!K3+'Executive Branch'!K3</f>
        <v>0</v>
      </c>
      <c r="L3" s="132">
        <f>Medicaid!L3+'Executive Branch'!L3</f>
        <v>0</v>
      </c>
      <c r="M3" s="221">
        <f>Medicaid!M3+'Executive Branch'!M3</f>
        <v>0</v>
      </c>
      <c r="N3" s="140">
        <f>Medicaid!N3+'Executive Branch'!N3</f>
        <v>0</v>
      </c>
      <c r="O3" s="211">
        <f>Medicaid!O3+'Executive Branch'!O3</f>
        <v>0</v>
      </c>
      <c r="P3" s="132">
        <f>Medicaid!P3+'Executive Branch'!P3</f>
        <v>0</v>
      </c>
      <c r="Q3" s="221">
        <f>Medicaid!Q3+'Executive Branch'!Q3</f>
        <v>0</v>
      </c>
      <c r="R3" s="140">
        <f>Medicaid!R3+'Executive Branch'!R3</f>
        <v>0</v>
      </c>
      <c r="S3" s="211">
        <f>Medicaid!S3+'Executive Branch'!S3</f>
        <v>0</v>
      </c>
      <c r="T3" s="132">
        <f>Medicaid!T3+'Executive Branch'!T3</f>
        <v>0</v>
      </c>
      <c r="U3" s="221">
        <f>Medicaid!U3+'Executive Branch'!U3</f>
        <v>0</v>
      </c>
      <c r="V3" s="140">
        <f>Medicaid!V3+'Executive Branch'!V3</f>
        <v>0</v>
      </c>
      <c r="W3" s="211">
        <f>Medicaid!W3+'Executive Branch'!W3</f>
        <v>0</v>
      </c>
      <c r="X3" s="132">
        <f>Medicaid!X3+'Executive Branch'!X3</f>
        <v>0</v>
      </c>
      <c r="Y3" s="221">
        <f>Medicaid!Y3+'Executive Branch'!Y3</f>
        <v>0</v>
      </c>
      <c r="Z3" s="125">
        <f>SUM(B3+D3+F3+H3+J3+L3+N3+P3+R3+T3+V3+X3)</f>
        <v>21615</v>
      </c>
      <c r="AA3" s="230">
        <f>SUM(C3+E3+G3+I3+K3+M3+O3+Q3+S3+U3+W3+Y3)</f>
        <v>289093.40000000002</v>
      </c>
    </row>
    <row r="4" spans="1:27" ht="12.75" customHeight="1" x14ac:dyDescent="0.25">
      <c r="A4" s="31" t="s">
        <v>38</v>
      </c>
      <c r="B4" s="140"/>
      <c r="C4" s="212">
        <f>Medicaid!C4+'Executive Branch'!C4</f>
        <v>14558</v>
      </c>
      <c r="E4" s="223">
        <f>Medicaid!E4+'Executive Branch'!E4</f>
        <v>14510</v>
      </c>
      <c r="F4" s="140"/>
      <c r="G4" s="212">
        <f>Medicaid!G4+'Executive Branch'!G4</f>
        <v>12860</v>
      </c>
      <c r="I4" s="223">
        <f>Medicaid!I4+'Executive Branch'!I4</f>
        <v>0</v>
      </c>
      <c r="J4" s="140"/>
      <c r="K4" s="212">
        <f>Medicaid!K4+'Executive Branch'!K4</f>
        <v>0</v>
      </c>
      <c r="M4" s="223">
        <f>Medicaid!M4+'Executive Branch'!M4</f>
        <v>0</v>
      </c>
      <c r="N4" s="140"/>
      <c r="O4" s="212">
        <f>Medicaid!O4+'Executive Branch'!O4</f>
        <v>0</v>
      </c>
      <c r="Q4" s="223">
        <f>Medicaid!Q4+'Executive Branch'!Q4</f>
        <v>0</v>
      </c>
      <c r="R4" s="140"/>
      <c r="S4" s="212">
        <f>Medicaid!S4+'Executive Branch'!S4</f>
        <v>0</v>
      </c>
      <c r="U4" s="223">
        <f>Medicaid!U4+'Executive Branch'!U4</f>
        <v>0</v>
      </c>
      <c r="V4" s="140"/>
      <c r="W4" s="212">
        <f>Medicaid!W4+'Executive Branch'!W4</f>
        <v>0</v>
      </c>
      <c r="Y4" s="223">
        <f>Medicaid!Y4+'Executive Branch'!Y4</f>
        <v>0</v>
      </c>
      <c r="Z4" s="125"/>
      <c r="AA4" s="231">
        <f>SUM(B4:Z4)</f>
        <v>41928</v>
      </c>
    </row>
    <row r="5" spans="1:27" s="29" customFormat="1" ht="12.75" customHeight="1" x14ac:dyDescent="0.25">
      <c r="A5" s="29" t="s">
        <v>15</v>
      </c>
      <c r="B5" s="141"/>
      <c r="C5" s="213">
        <f>SUM(C3:C4)</f>
        <v>115505.79999999999</v>
      </c>
      <c r="D5" s="134"/>
      <c r="E5" s="224">
        <f>SUM(E3:E4)</f>
        <v>113295.7</v>
      </c>
      <c r="F5" s="141"/>
      <c r="G5" s="213">
        <f>SUM(G3:G4)</f>
        <v>102219.90000000001</v>
      </c>
      <c r="H5" s="134"/>
      <c r="I5" s="224">
        <f>SUM(I3:I4)</f>
        <v>0</v>
      </c>
      <c r="J5" s="141"/>
      <c r="K5" s="213">
        <f>SUM(K3:K4)</f>
        <v>0</v>
      </c>
      <c r="L5" s="134"/>
      <c r="M5" s="224">
        <f>SUM(M3:M4)</f>
        <v>0</v>
      </c>
      <c r="N5" s="141"/>
      <c r="O5" s="213">
        <f>SUM(O3:O4)</f>
        <v>0</v>
      </c>
      <c r="P5" s="134"/>
      <c r="Q5" s="224">
        <f>SUM(Q3:Q4)</f>
        <v>0</v>
      </c>
      <c r="R5" s="141"/>
      <c r="S5" s="213">
        <f>SUM(S3:S4)</f>
        <v>0</v>
      </c>
      <c r="T5" s="134"/>
      <c r="U5" s="224">
        <f>SUM(U3:U4)</f>
        <v>0</v>
      </c>
      <c r="V5" s="141"/>
      <c r="W5" s="213">
        <f>SUM(W3:W4)</f>
        <v>0</v>
      </c>
      <c r="X5" s="134"/>
      <c r="Y5" s="224">
        <f>SUM(Y3:Y4)</f>
        <v>0</v>
      </c>
      <c r="Z5" s="126"/>
      <c r="AA5" s="232">
        <f>SUM(B5:Z5)</f>
        <v>331021.40000000002</v>
      </c>
    </row>
    <row r="6" spans="1:27" s="31" customFormat="1" ht="12.75" customHeight="1" x14ac:dyDescent="0.25">
      <c r="B6" s="140"/>
      <c r="C6" s="214"/>
      <c r="D6" s="132"/>
      <c r="E6" s="220"/>
      <c r="F6" s="140"/>
      <c r="G6" s="214"/>
      <c r="H6" s="132"/>
      <c r="I6" s="220"/>
      <c r="J6" s="140"/>
      <c r="K6" s="214"/>
      <c r="L6" s="132"/>
      <c r="M6" s="220"/>
      <c r="N6" s="140"/>
      <c r="O6" s="214"/>
      <c r="P6" s="132"/>
      <c r="Q6" s="220"/>
      <c r="R6" s="140"/>
      <c r="S6" s="214"/>
      <c r="T6" s="132"/>
      <c r="U6" s="220"/>
      <c r="V6" s="140"/>
      <c r="W6" s="214"/>
      <c r="X6" s="132"/>
      <c r="Y6" s="220"/>
      <c r="Z6" s="125"/>
      <c r="AA6" s="230"/>
    </row>
    <row r="7" spans="1:27" s="31" customFormat="1" ht="12.75" customHeight="1" x14ac:dyDescent="0.25">
      <c r="A7" s="32" t="s">
        <v>58</v>
      </c>
      <c r="B7" s="144"/>
      <c r="C7" s="214">
        <f>Medicaid!C7+'Executive Branch'!C7</f>
        <v>2986032.59</v>
      </c>
      <c r="D7" s="135"/>
      <c r="E7" s="220">
        <f>Medicaid!E7+'Executive Branch'!E7</f>
        <v>3119497.41</v>
      </c>
      <c r="F7" s="140"/>
      <c r="G7" s="214">
        <f>Medicaid!G7+'Executive Branch'!G7</f>
        <v>2604640.54</v>
      </c>
      <c r="H7" s="135"/>
      <c r="I7" s="220">
        <f>Medicaid!I7+'Executive Branch'!I7</f>
        <v>0</v>
      </c>
      <c r="J7" s="140"/>
      <c r="K7" s="214">
        <f>Medicaid!K7+'Executive Branch'!K7</f>
        <v>0</v>
      </c>
      <c r="L7" s="135"/>
      <c r="M7" s="220">
        <f>Medicaid!M7+'Executive Branch'!M7</f>
        <v>0</v>
      </c>
      <c r="N7" s="140"/>
      <c r="O7" s="214">
        <f>Medicaid!O7+'Executive Branch'!O7</f>
        <v>0</v>
      </c>
      <c r="P7" s="135"/>
      <c r="Q7" s="220">
        <f>Medicaid!Q7+'Executive Branch'!Q7</f>
        <v>0</v>
      </c>
      <c r="R7" s="140"/>
      <c r="S7" s="214">
        <f>Medicaid!S7+'Executive Branch'!S7</f>
        <v>0</v>
      </c>
      <c r="T7" s="135"/>
      <c r="U7" s="220">
        <f>Medicaid!U7+'Executive Branch'!U7</f>
        <v>0</v>
      </c>
      <c r="V7" s="140"/>
      <c r="W7" s="214">
        <f>Medicaid!W7+'Executive Branch'!W7</f>
        <v>0</v>
      </c>
      <c r="X7" s="135"/>
      <c r="Y7" s="220">
        <f>Medicaid!Y7+'Executive Branch'!Y7</f>
        <v>0</v>
      </c>
      <c r="Z7" s="125"/>
      <c r="AA7" s="233">
        <f>SUM(B7:Z7)</f>
        <v>8710170.5399999991</v>
      </c>
    </row>
    <row r="8" spans="1:27" ht="12.75" customHeight="1" x14ac:dyDescent="0.25">
      <c r="A8" s="29"/>
      <c r="B8" s="140"/>
      <c r="C8" s="213"/>
      <c r="E8" s="224"/>
      <c r="F8" s="140"/>
      <c r="G8" s="213"/>
      <c r="I8" s="224"/>
      <c r="J8" s="140"/>
      <c r="K8" s="213"/>
      <c r="M8" s="224"/>
      <c r="N8" s="140"/>
      <c r="O8" s="213"/>
      <c r="Q8" s="224"/>
      <c r="R8" s="140"/>
      <c r="S8" s="213"/>
      <c r="U8" s="224"/>
      <c r="V8" s="140"/>
      <c r="W8" s="213"/>
      <c r="Y8" s="224"/>
      <c r="Z8" s="125"/>
      <c r="AA8" s="232"/>
    </row>
    <row r="9" spans="1:27" ht="12.75" customHeight="1" x14ac:dyDescent="0.25">
      <c r="A9" s="87" t="s">
        <v>23</v>
      </c>
      <c r="B9" s="140"/>
      <c r="C9" s="211"/>
      <c r="F9" s="140"/>
      <c r="G9" s="211"/>
      <c r="J9" s="140"/>
      <c r="K9" s="211"/>
      <c r="N9" s="140"/>
      <c r="O9" s="211"/>
      <c r="R9" s="140"/>
      <c r="S9" s="211"/>
      <c r="V9" s="140"/>
      <c r="W9" s="211"/>
      <c r="Z9" s="125"/>
      <c r="AA9" s="232"/>
    </row>
    <row r="10" spans="1:27" ht="12.75" customHeight="1" x14ac:dyDescent="0.25">
      <c r="A10" s="31" t="s">
        <v>25</v>
      </c>
      <c r="B10" s="140">
        <f>Medicaid!B10+'Executive Branch'!B10</f>
        <v>3787</v>
      </c>
      <c r="C10" s="211">
        <f>Medicaid!C10+'Executive Branch'!C10</f>
        <v>163838.45000000001</v>
      </c>
      <c r="D10" s="132">
        <f>Medicaid!D10+'Executive Branch'!D10</f>
        <v>3703</v>
      </c>
      <c r="E10" s="221">
        <f>Medicaid!E10+'Executive Branch'!E10</f>
        <v>243865.37999999998</v>
      </c>
      <c r="F10" s="140">
        <f>Medicaid!F10+'Executive Branch'!F10</f>
        <v>3321</v>
      </c>
      <c r="G10" s="211">
        <f>Medicaid!G10+'Executive Branch'!G10</f>
        <v>142315.93</v>
      </c>
      <c r="H10" s="132">
        <f>Medicaid!H10+'Executive Branch'!H10</f>
        <v>0</v>
      </c>
      <c r="I10" s="221">
        <f>Medicaid!I10+'Executive Branch'!I10</f>
        <v>0</v>
      </c>
      <c r="J10" s="140">
        <f>Medicaid!J10+'Executive Branch'!J10</f>
        <v>0</v>
      </c>
      <c r="K10" s="211">
        <f>Medicaid!K10+'Executive Branch'!K10</f>
        <v>0</v>
      </c>
      <c r="L10" s="132">
        <f>Medicaid!L10+'Executive Branch'!L10</f>
        <v>0</v>
      </c>
      <c r="M10" s="221">
        <f>Medicaid!M10+'Executive Branch'!M10</f>
        <v>0</v>
      </c>
      <c r="N10" s="140">
        <f>Medicaid!N10+'Executive Branch'!N10</f>
        <v>0</v>
      </c>
      <c r="O10" s="211">
        <f>Medicaid!O10+'Executive Branch'!O10</f>
        <v>0</v>
      </c>
      <c r="P10" s="132">
        <f>Medicaid!P10+'Executive Branch'!P10</f>
        <v>0</v>
      </c>
      <c r="Q10" s="221">
        <f>Medicaid!Q10+'Executive Branch'!Q10</f>
        <v>0</v>
      </c>
      <c r="R10" s="140">
        <f>Medicaid!R10+'Executive Branch'!R10</f>
        <v>0</v>
      </c>
      <c r="S10" s="211">
        <f>Medicaid!S10+'Executive Branch'!S10</f>
        <v>0</v>
      </c>
      <c r="T10" s="132">
        <f>Medicaid!T10+'Executive Branch'!T10</f>
        <v>0</v>
      </c>
      <c r="U10" s="221">
        <f>Medicaid!U10+'Executive Branch'!U10</f>
        <v>0</v>
      </c>
      <c r="V10" s="140">
        <f>Medicaid!V10+'Executive Branch'!V10</f>
        <v>0</v>
      </c>
      <c r="W10" s="211">
        <f>Medicaid!W10+'Executive Branch'!W10</f>
        <v>0</v>
      </c>
      <c r="X10" s="132">
        <f>Medicaid!X10+'Executive Branch'!X10</f>
        <v>0</v>
      </c>
      <c r="Y10" s="221">
        <f>Medicaid!Y10+'Executive Branch'!Y10</f>
        <v>0</v>
      </c>
      <c r="Z10" s="125">
        <f t="shared" ref="Z10:AA13" si="0">SUM(B10+D10+F10+H10+J10+L10+N10+P10+R10+T10+V10+X10)</f>
        <v>10811</v>
      </c>
      <c r="AA10" s="232">
        <f t="shared" si="0"/>
        <v>550019.76</v>
      </c>
    </row>
    <row r="11" spans="1:27" ht="12.75" customHeight="1" x14ac:dyDescent="0.25">
      <c r="A11" s="2" t="s">
        <v>65</v>
      </c>
      <c r="B11" s="140">
        <f>Medicaid!B11+'Executive Branch'!B11</f>
        <v>66</v>
      </c>
      <c r="C11" s="211">
        <f>Medicaid!C11+'Executive Branch'!C11</f>
        <v>878.11</v>
      </c>
      <c r="D11" s="132">
        <f>Medicaid!D11+'Executive Branch'!D11</f>
        <v>89</v>
      </c>
      <c r="E11" s="221">
        <f>Medicaid!E11+'Executive Branch'!E11</f>
        <v>930.50999999999976</v>
      </c>
      <c r="F11" s="140">
        <f>Medicaid!F11+'Executive Branch'!F11</f>
        <v>69</v>
      </c>
      <c r="G11" s="211">
        <f>Medicaid!G11+'Executive Branch'!G11</f>
        <v>460.52</v>
      </c>
      <c r="H11" s="132">
        <f>Medicaid!H11+'Executive Branch'!H11</f>
        <v>0</v>
      </c>
      <c r="I11" s="221">
        <f>Medicaid!I11+'Executive Branch'!I11</f>
        <v>0</v>
      </c>
      <c r="J11" s="140">
        <f>Medicaid!J11+'Executive Branch'!J11</f>
        <v>0</v>
      </c>
      <c r="K11" s="211">
        <f>Medicaid!K11+'Executive Branch'!K11</f>
        <v>0</v>
      </c>
      <c r="L11" s="132">
        <f>Medicaid!L11+'Executive Branch'!L11</f>
        <v>0</v>
      </c>
      <c r="M11" s="221">
        <f>Medicaid!M11+'Executive Branch'!M11</f>
        <v>0</v>
      </c>
      <c r="N11" s="140">
        <f>Medicaid!N11+'Executive Branch'!N11</f>
        <v>0</v>
      </c>
      <c r="O11" s="211">
        <f>Medicaid!O11+'Executive Branch'!O11</f>
        <v>0</v>
      </c>
      <c r="P11" s="132">
        <f>Medicaid!P11+'Executive Branch'!P11</f>
        <v>0</v>
      </c>
      <c r="Q11" s="221">
        <f>Medicaid!Q11+'Executive Branch'!Q11</f>
        <v>0</v>
      </c>
      <c r="R11" s="140">
        <f>Medicaid!R11+'Executive Branch'!R11</f>
        <v>0</v>
      </c>
      <c r="S11" s="211">
        <f>Medicaid!S11+'Executive Branch'!S11</f>
        <v>0</v>
      </c>
      <c r="T11" s="132">
        <f>Medicaid!T11+'Executive Branch'!T11</f>
        <v>0</v>
      </c>
      <c r="U11" s="221">
        <f>Medicaid!U11+'Executive Branch'!U11</f>
        <v>0</v>
      </c>
      <c r="V11" s="140">
        <f>Medicaid!V11+'Executive Branch'!V11</f>
        <v>0</v>
      </c>
      <c r="W11" s="211">
        <f>Medicaid!W11+'Executive Branch'!W11</f>
        <v>0</v>
      </c>
      <c r="X11" s="132">
        <f>Medicaid!X11+'Executive Branch'!X11</f>
        <v>0</v>
      </c>
      <c r="Y11" s="221">
        <f>Medicaid!Y11+'Executive Branch'!Y11</f>
        <v>0</v>
      </c>
      <c r="Z11" s="125">
        <f t="shared" si="0"/>
        <v>224</v>
      </c>
      <c r="AA11" s="232">
        <f t="shared" si="0"/>
        <v>2269.14</v>
      </c>
    </row>
    <row r="12" spans="1:27" ht="12.75" customHeight="1" x14ac:dyDescent="0.25">
      <c r="A12" s="2" t="s">
        <v>60</v>
      </c>
      <c r="B12" s="140">
        <f>Medicaid!B12+'Executive Branch'!B12</f>
        <v>84</v>
      </c>
      <c r="C12" s="211">
        <f>Medicaid!C12+'Executive Branch'!C12</f>
        <v>9085.7000000000007</v>
      </c>
      <c r="D12" s="132">
        <f>Medicaid!D12+'Executive Branch'!D12</f>
        <v>40</v>
      </c>
      <c r="E12" s="221">
        <f>Medicaid!E12+'Executive Branch'!E12</f>
        <v>3810.3</v>
      </c>
      <c r="F12" s="140">
        <f>Medicaid!F12+'Executive Branch'!F12</f>
        <v>44</v>
      </c>
      <c r="G12" s="211">
        <f>Medicaid!G12+'Executive Branch'!G12</f>
        <v>2064.1</v>
      </c>
      <c r="H12" s="132">
        <f>Medicaid!H12+'Executive Branch'!H12</f>
        <v>0</v>
      </c>
      <c r="I12" s="221">
        <f>Medicaid!I12+'Executive Branch'!I12</f>
        <v>0</v>
      </c>
      <c r="J12" s="140">
        <f>Medicaid!J12+'Executive Branch'!J12</f>
        <v>0</v>
      </c>
      <c r="K12" s="211">
        <f>Medicaid!K12+'Executive Branch'!K12</f>
        <v>0</v>
      </c>
      <c r="L12" s="132">
        <f>Medicaid!L12+'Executive Branch'!L12</f>
        <v>0</v>
      </c>
      <c r="M12" s="221">
        <f>Medicaid!M12+'Executive Branch'!M12</f>
        <v>0</v>
      </c>
      <c r="N12" s="140">
        <f>Medicaid!N12+'Executive Branch'!N12</f>
        <v>0</v>
      </c>
      <c r="O12" s="211">
        <f>Medicaid!O12+'Executive Branch'!O12</f>
        <v>0</v>
      </c>
      <c r="P12" s="132">
        <f>Medicaid!P12+'Executive Branch'!P12</f>
        <v>0</v>
      </c>
      <c r="Q12" s="221">
        <f>Medicaid!Q12+'Executive Branch'!Q12</f>
        <v>0</v>
      </c>
      <c r="R12" s="140">
        <f>Medicaid!R12+'Executive Branch'!R12</f>
        <v>0</v>
      </c>
      <c r="S12" s="211">
        <f>Medicaid!S12+'Executive Branch'!S12</f>
        <v>0</v>
      </c>
      <c r="T12" s="132">
        <f>Medicaid!T12+'Executive Branch'!T12</f>
        <v>0</v>
      </c>
      <c r="U12" s="221">
        <f>Medicaid!U12+'Executive Branch'!U12</f>
        <v>0</v>
      </c>
      <c r="V12" s="140">
        <f>Medicaid!V12+'Executive Branch'!V12</f>
        <v>0</v>
      </c>
      <c r="W12" s="211">
        <f>Medicaid!W12+'Executive Branch'!W12</f>
        <v>0</v>
      </c>
      <c r="X12" s="132">
        <f>Medicaid!X12+'Executive Branch'!X12</f>
        <v>0</v>
      </c>
      <c r="Y12" s="221">
        <f>Medicaid!Y12+'Executive Branch'!Y12</f>
        <v>0</v>
      </c>
      <c r="Z12" s="125">
        <f t="shared" si="0"/>
        <v>168</v>
      </c>
      <c r="AA12" s="232">
        <f t="shared" si="0"/>
        <v>14960.1</v>
      </c>
    </row>
    <row r="13" spans="1:27" ht="12.75" customHeight="1" x14ac:dyDescent="0.25">
      <c r="A13" s="2" t="s">
        <v>61</v>
      </c>
      <c r="B13" s="140">
        <f>Medicaid!B13+'Executive Branch'!B13</f>
        <v>1890</v>
      </c>
      <c r="C13" s="211">
        <f>Medicaid!C13+'Executive Branch'!C13</f>
        <v>24862.2</v>
      </c>
      <c r="D13" s="132">
        <f>Medicaid!D13+'Executive Branch'!D13</f>
        <v>2536</v>
      </c>
      <c r="E13" s="221">
        <f>Medicaid!E13+'Executive Branch'!E13</f>
        <v>29144.2</v>
      </c>
      <c r="F13" s="140">
        <f>Medicaid!F13+'Executive Branch'!F13</f>
        <v>2848</v>
      </c>
      <c r="G13" s="211">
        <f>Medicaid!G13+'Executive Branch'!G13</f>
        <v>21376.5</v>
      </c>
      <c r="H13" s="132">
        <f>Medicaid!H13+'Executive Branch'!H13</f>
        <v>0</v>
      </c>
      <c r="I13" s="221">
        <f>Medicaid!I13+'Executive Branch'!I13</f>
        <v>0</v>
      </c>
      <c r="J13" s="140">
        <f>Medicaid!J13+'Executive Branch'!J13</f>
        <v>0</v>
      </c>
      <c r="K13" s="211">
        <f>Medicaid!K13+'Executive Branch'!K13</f>
        <v>0</v>
      </c>
      <c r="L13" s="132">
        <f>Medicaid!L13+'Executive Branch'!L13</f>
        <v>0</v>
      </c>
      <c r="M13" s="221">
        <f>Medicaid!M13+'Executive Branch'!M13</f>
        <v>0</v>
      </c>
      <c r="N13" s="140">
        <f>Medicaid!N13+'Executive Branch'!N13</f>
        <v>0</v>
      </c>
      <c r="O13" s="211">
        <f>Medicaid!O13+'Executive Branch'!O13</f>
        <v>0</v>
      </c>
      <c r="P13" s="132">
        <f>Medicaid!P13+'Executive Branch'!P13</f>
        <v>0</v>
      </c>
      <c r="Q13" s="221">
        <f>Medicaid!Q13+'Executive Branch'!Q13</f>
        <v>0</v>
      </c>
      <c r="R13" s="140">
        <f>Medicaid!R13+'Executive Branch'!R13</f>
        <v>0</v>
      </c>
      <c r="S13" s="211">
        <f>Medicaid!S13+'Executive Branch'!S13</f>
        <v>0</v>
      </c>
      <c r="T13" s="132">
        <f>Medicaid!T13+'Executive Branch'!T13</f>
        <v>0</v>
      </c>
      <c r="U13" s="221">
        <f>Medicaid!U13+'Executive Branch'!U13</f>
        <v>0</v>
      </c>
      <c r="V13" s="140">
        <f>Medicaid!V13+'Executive Branch'!V13</f>
        <v>0</v>
      </c>
      <c r="W13" s="211">
        <f>Medicaid!W13+'Executive Branch'!W13</f>
        <v>0</v>
      </c>
      <c r="X13" s="132">
        <f>Medicaid!X13+'Executive Branch'!X13</f>
        <v>0</v>
      </c>
      <c r="Y13" s="221">
        <f>Medicaid!Y13+'Executive Branch'!Y13</f>
        <v>0</v>
      </c>
      <c r="Z13" s="125">
        <f t="shared" si="0"/>
        <v>7274</v>
      </c>
      <c r="AA13" s="232">
        <f t="shared" si="0"/>
        <v>75382.899999999994</v>
      </c>
    </row>
    <row r="14" spans="1:27" ht="12.75" customHeight="1" x14ac:dyDescent="0.25">
      <c r="A14" s="33" t="s">
        <v>19</v>
      </c>
      <c r="B14" s="142">
        <f t="shared" ref="B14:AA14" si="1">SUM(B10:B13)</f>
        <v>5827</v>
      </c>
      <c r="C14" s="215">
        <f t="shared" si="1"/>
        <v>198664.46000000002</v>
      </c>
      <c r="D14" s="136">
        <f t="shared" si="1"/>
        <v>6368</v>
      </c>
      <c r="E14" s="225">
        <f t="shared" si="1"/>
        <v>277750.38999999996</v>
      </c>
      <c r="F14" s="142">
        <f t="shared" si="1"/>
        <v>6282</v>
      </c>
      <c r="G14" s="215">
        <f t="shared" si="1"/>
        <v>166217.04999999999</v>
      </c>
      <c r="H14" s="136">
        <f t="shared" si="1"/>
        <v>0</v>
      </c>
      <c r="I14" s="225">
        <f t="shared" si="1"/>
        <v>0</v>
      </c>
      <c r="J14" s="142">
        <f t="shared" si="1"/>
        <v>0</v>
      </c>
      <c r="K14" s="215">
        <f t="shared" si="1"/>
        <v>0</v>
      </c>
      <c r="L14" s="136">
        <f t="shared" si="1"/>
        <v>0</v>
      </c>
      <c r="M14" s="225">
        <f t="shared" si="1"/>
        <v>0</v>
      </c>
      <c r="N14" s="142">
        <f t="shared" si="1"/>
        <v>0</v>
      </c>
      <c r="O14" s="215">
        <f t="shared" si="1"/>
        <v>0</v>
      </c>
      <c r="P14" s="136">
        <f t="shared" si="1"/>
        <v>0</v>
      </c>
      <c r="Q14" s="225">
        <f t="shared" si="1"/>
        <v>0</v>
      </c>
      <c r="R14" s="142">
        <f t="shared" si="1"/>
        <v>0</v>
      </c>
      <c r="S14" s="215">
        <f t="shared" si="1"/>
        <v>0</v>
      </c>
      <c r="T14" s="136">
        <f t="shared" si="1"/>
        <v>0</v>
      </c>
      <c r="U14" s="225">
        <f t="shared" si="1"/>
        <v>0</v>
      </c>
      <c r="V14" s="142">
        <f t="shared" si="1"/>
        <v>0</v>
      </c>
      <c r="W14" s="215">
        <f t="shared" si="1"/>
        <v>0</v>
      </c>
      <c r="X14" s="136">
        <f t="shared" si="1"/>
        <v>0</v>
      </c>
      <c r="Y14" s="225">
        <f t="shared" si="1"/>
        <v>0</v>
      </c>
      <c r="Z14" s="127">
        <f t="shared" si="1"/>
        <v>18477</v>
      </c>
      <c r="AA14" s="234">
        <f t="shared" si="1"/>
        <v>642631.9</v>
      </c>
    </row>
    <row r="15" spans="1:27" ht="12.75" customHeight="1" x14ac:dyDescent="0.25">
      <c r="B15" s="140"/>
      <c r="C15" s="211"/>
      <c r="F15" s="140"/>
      <c r="G15" s="211"/>
      <c r="J15" s="140"/>
      <c r="K15" s="211"/>
      <c r="N15" s="140"/>
      <c r="O15" s="211"/>
      <c r="R15" s="140"/>
      <c r="S15" s="211"/>
      <c r="V15" s="140"/>
      <c r="W15" s="211"/>
      <c r="Z15" s="125"/>
      <c r="AA15" s="232"/>
    </row>
    <row r="16" spans="1:27" ht="12.75" customHeight="1" x14ac:dyDescent="0.25">
      <c r="A16" s="29" t="s">
        <v>24</v>
      </c>
      <c r="B16" s="140"/>
      <c r="C16" s="211"/>
      <c r="F16" s="140"/>
      <c r="G16" s="211"/>
      <c r="J16" s="140"/>
      <c r="K16" s="211"/>
      <c r="N16" s="140"/>
      <c r="O16" s="211"/>
      <c r="R16" s="140"/>
      <c r="S16" s="211"/>
      <c r="V16" s="140"/>
      <c r="W16" s="211"/>
      <c r="Z16" s="125"/>
      <c r="AA16" s="232"/>
    </row>
    <row r="17" spans="1:27" ht="12.75" customHeight="1" x14ac:dyDescent="0.25">
      <c r="A17" s="31" t="s">
        <v>43</v>
      </c>
      <c r="B17" s="140">
        <f>Medicaid!B17+'Executive Branch'!B17</f>
        <v>0</v>
      </c>
      <c r="C17" s="211">
        <f>Medicaid!C17+'Executive Branch'!C17</f>
        <v>0</v>
      </c>
      <c r="D17" s="132">
        <f>Medicaid!D17+'Executive Branch'!D17</f>
        <v>0</v>
      </c>
      <c r="E17" s="221">
        <f>Medicaid!E17+'Executive Branch'!E17</f>
        <v>0</v>
      </c>
      <c r="F17" s="140">
        <f>Medicaid!F17+'Executive Branch'!F17</f>
        <v>68</v>
      </c>
      <c r="G17" s="211">
        <f>Medicaid!G17+'Executive Branch'!G17</f>
        <v>2022.62</v>
      </c>
      <c r="H17" s="132">
        <f>Medicaid!H17+'Executive Branch'!H17</f>
        <v>0</v>
      </c>
      <c r="I17" s="221">
        <f>Medicaid!I17+'Executive Branch'!I17</f>
        <v>0</v>
      </c>
      <c r="J17" s="140">
        <f>Medicaid!J17+'Executive Branch'!J17</f>
        <v>0</v>
      </c>
      <c r="K17" s="211">
        <f>Medicaid!K17+'Executive Branch'!K17</f>
        <v>0</v>
      </c>
      <c r="L17" s="132">
        <f>Medicaid!L17+'Executive Branch'!L17</f>
        <v>0</v>
      </c>
      <c r="M17" s="221">
        <f>Medicaid!M17+'Executive Branch'!M17</f>
        <v>0</v>
      </c>
      <c r="N17" s="140">
        <f>Medicaid!N17+'Executive Branch'!N17</f>
        <v>0</v>
      </c>
      <c r="O17" s="211">
        <f>Medicaid!O17+'Executive Branch'!O17</f>
        <v>0</v>
      </c>
      <c r="P17" s="132">
        <f>Medicaid!P17+'Executive Branch'!P17</f>
        <v>0</v>
      </c>
      <c r="Q17" s="221">
        <f>Medicaid!Q17+'Executive Branch'!Q17</f>
        <v>0</v>
      </c>
      <c r="R17" s="140">
        <f>Medicaid!R17+'Executive Branch'!R17</f>
        <v>0</v>
      </c>
      <c r="S17" s="211">
        <f>Medicaid!S17+'Executive Branch'!S17</f>
        <v>0</v>
      </c>
      <c r="T17" s="132">
        <f>Medicaid!T17+'Executive Branch'!T17</f>
        <v>0</v>
      </c>
      <c r="U17" s="221">
        <f>Medicaid!U17+'Executive Branch'!U17</f>
        <v>0</v>
      </c>
      <c r="V17" s="140">
        <f>Medicaid!V17+'Executive Branch'!V17</f>
        <v>0</v>
      </c>
      <c r="W17" s="211">
        <f>Medicaid!W17+'Executive Branch'!W17</f>
        <v>0</v>
      </c>
      <c r="X17" s="132">
        <f>Medicaid!X17+'Executive Branch'!X17</f>
        <v>0</v>
      </c>
      <c r="Y17" s="221">
        <f>Medicaid!Y17+'Executive Branch'!Y17</f>
        <v>0</v>
      </c>
      <c r="Z17" s="125">
        <f t="shared" ref="Z17:AA21" si="2">SUM(B17+D17+F17+H17+J17+L17+N17+P17+R17+T17+V17+X17)</f>
        <v>68</v>
      </c>
      <c r="AA17" s="232">
        <f t="shared" si="2"/>
        <v>2022.62</v>
      </c>
    </row>
    <row r="18" spans="1:27" ht="12.75" customHeight="1" x14ac:dyDescent="0.25">
      <c r="A18" s="31" t="s">
        <v>21</v>
      </c>
      <c r="B18" s="140">
        <f>Medicaid!B18+'Executive Branch'!B18</f>
        <v>0</v>
      </c>
      <c r="C18" s="211">
        <f>Medicaid!C18+'Executive Branch'!C18</f>
        <v>0</v>
      </c>
      <c r="D18" s="132">
        <f>Medicaid!D18+'Executive Branch'!D18</f>
        <v>1</v>
      </c>
      <c r="E18" s="221">
        <f>Medicaid!E18+'Executive Branch'!E18</f>
        <v>208.38</v>
      </c>
      <c r="F18" s="140">
        <f>Medicaid!F18+'Executive Branch'!F18</f>
        <v>0</v>
      </c>
      <c r="G18" s="211">
        <f>Medicaid!G18+'Executive Branch'!G18</f>
        <v>0</v>
      </c>
      <c r="H18" s="132">
        <f>Medicaid!H18+'Executive Branch'!H18</f>
        <v>0</v>
      </c>
      <c r="I18" s="221">
        <f>Medicaid!I18+'Executive Branch'!I18</f>
        <v>0</v>
      </c>
      <c r="J18" s="140">
        <f>Medicaid!J18+'Executive Branch'!J18</f>
        <v>0</v>
      </c>
      <c r="K18" s="211">
        <f>Medicaid!K18+'Executive Branch'!K18</f>
        <v>0</v>
      </c>
      <c r="L18" s="132">
        <f>Medicaid!L18+'Executive Branch'!L18</f>
        <v>0</v>
      </c>
      <c r="M18" s="221">
        <f>Medicaid!M18+'Executive Branch'!M18</f>
        <v>0</v>
      </c>
      <c r="N18" s="140">
        <f>Medicaid!N18+'Executive Branch'!N18</f>
        <v>0</v>
      </c>
      <c r="O18" s="211">
        <f>Medicaid!O18+'Executive Branch'!O18</f>
        <v>0</v>
      </c>
      <c r="P18" s="132">
        <f>Medicaid!P18+'Executive Branch'!P18</f>
        <v>0</v>
      </c>
      <c r="Q18" s="221">
        <f>Medicaid!Q18+'Executive Branch'!Q18</f>
        <v>0</v>
      </c>
      <c r="R18" s="140">
        <f>Medicaid!R18+'Executive Branch'!R18</f>
        <v>0</v>
      </c>
      <c r="S18" s="211">
        <f>Medicaid!S18+'Executive Branch'!S18</f>
        <v>0</v>
      </c>
      <c r="T18" s="132">
        <f>Medicaid!T18+'Executive Branch'!T18</f>
        <v>0</v>
      </c>
      <c r="U18" s="221">
        <f>Medicaid!U18+'Executive Branch'!U18</f>
        <v>0</v>
      </c>
      <c r="V18" s="140">
        <f>Medicaid!V18+'Executive Branch'!V18</f>
        <v>0</v>
      </c>
      <c r="W18" s="211">
        <f>Medicaid!W18+'Executive Branch'!W18</f>
        <v>0</v>
      </c>
      <c r="X18" s="132">
        <f>Medicaid!X18+'Executive Branch'!X18</f>
        <v>0</v>
      </c>
      <c r="Y18" s="221">
        <f>Medicaid!Y18+'Executive Branch'!Y18</f>
        <v>0</v>
      </c>
      <c r="Z18" s="125">
        <f t="shared" si="2"/>
        <v>1</v>
      </c>
      <c r="AA18" s="232">
        <f t="shared" si="2"/>
        <v>208.38</v>
      </c>
    </row>
    <row r="19" spans="1:27" ht="12.75" customHeight="1" x14ac:dyDescent="0.25">
      <c r="A19" s="31" t="s">
        <v>45</v>
      </c>
      <c r="B19" s="140">
        <f>Medicaid!B19+'Executive Branch'!B19</f>
        <v>61</v>
      </c>
      <c r="C19" s="211">
        <f>Medicaid!C19+'Executive Branch'!C19</f>
        <v>40285.89</v>
      </c>
      <c r="D19" s="132">
        <f>Medicaid!D19+'Executive Branch'!D19</f>
        <v>82</v>
      </c>
      <c r="E19" s="221">
        <f>Medicaid!E19+'Executive Branch'!E19</f>
        <v>51596.45</v>
      </c>
      <c r="F19" s="140">
        <f>Medicaid!F19+'Executive Branch'!F19</f>
        <v>76</v>
      </c>
      <c r="G19" s="211">
        <f>Medicaid!G19+'Executive Branch'!G19</f>
        <v>48971.51</v>
      </c>
      <c r="H19" s="132">
        <f>Medicaid!H19+'Executive Branch'!H19</f>
        <v>0</v>
      </c>
      <c r="I19" s="221">
        <f>Medicaid!I19+'Executive Branch'!I19</f>
        <v>0</v>
      </c>
      <c r="J19" s="140">
        <f>Medicaid!J19+'Executive Branch'!J19</f>
        <v>0</v>
      </c>
      <c r="K19" s="211">
        <f>Medicaid!K19+'Executive Branch'!K19</f>
        <v>0</v>
      </c>
      <c r="L19" s="132">
        <f>Medicaid!L19+'Executive Branch'!L19</f>
        <v>0</v>
      </c>
      <c r="M19" s="221">
        <f>Medicaid!M19+'Executive Branch'!M19</f>
        <v>0</v>
      </c>
      <c r="N19" s="140">
        <f>Medicaid!N19+'Executive Branch'!N19</f>
        <v>0</v>
      </c>
      <c r="O19" s="211">
        <f>Medicaid!O19+'Executive Branch'!O19</f>
        <v>0</v>
      </c>
      <c r="P19" s="132">
        <f>Medicaid!P19+'Executive Branch'!P19</f>
        <v>0</v>
      </c>
      <c r="Q19" s="221">
        <f>Medicaid!Q19+'Executive Branch'!Q19</f>
        <v>0</v>
      </c>
      <c r="R19" s="140">
        <f>Medicaid!R19+'Executive Branch'!R19</f>
        <v>0</v>
      </c>
      <c r="S19" s="211">
        <f>Medicaid!S19+'Executive Branch'!S19</f>
        <v>0</v>
      </c>
      <c r="T19" s="132">
        <f>Medicaid!T19+'Executive Branch'!T19</f>
        <v>0</v>
      </c>
      <c r="U19" s="221">
        <f>Medicaid!U19+'Executive Branch'!U19</f>
        <v>0</v>
      </c>
      <c r="V19" s="140">
        <f>Medicaid!V19+'Executive Branch'!V19</f>
        <v>0</v>
      </c>
      <c r="W19" s="211">
        <f>Medicaid!W19+'Executive Branch'!W19</f>
        <v>0</v>
      </c>
      <c r="X19" s="132">
        <f>Medicaid!X19+'Executive Branch'!X19</f>
        <v>0</v>
      </c>
      <c r="Y19" s="221">
        <f>Medicaid!Y19+'Executive Branch'!Y19</f>
        <v>0</v>
      </c>
      <c r="Z19" s="125">
        <f t="shared" si="2"/>
        <v>219</v>
      </c>
      <c r="AA19" s="232">
        <f t="shared" si="2"/>
        <v>140853.85</v>
      </c>
    </row>
    <row r="20" spans="1:27" ht="12.75" customHeight="1" x14ac:dyDescent="0.25">
      <c r="A20" s="31" t="s">
        <v>22</v>
      </c>
      <c r="B20" s="140">
        <f>Medicaid!B20+'Executive Branch'!B20</f>
        <v>84</v>
      </c>
      <c r="C20" s="211">
        <f>Medicaid!C20+'Executive Branch'!C20</f>
        <v>32164.309999999998</v>
      </c>
      <c r="D20" s="132">
        <f>Medicaid!D20+'Executive Branch'!D20</f>
        <v>109</v>
      </c>
      <c r="E20" s="221">
        <f>Medicaid!E20+'Executive Branch'!E20</f>
        <v>37504.879999999997</v>
      </c>
      <c r="F20" s="140">
        <f>Medicaid!F20+'Executive Branch'!F20</f>
        <v>220</v>
      </c>
      <c r="G20" s="211">
        <f>Medicaid!G20+'Executive Branch'!G20</f>
        <v>75353.959999999992</v>
      </c>
      <c r="H20" s="132">
        <f>Medicaid!H20+'Executive Branch'!H20</f>
        <v>0</v>
      </c>
      <c r="I20" s="221">
        <f>Medicaid!I20+'Executive Branch'!I20</f>
        <v>0</v>
      </c>
      <c r="J20" s="140">
        <f>Medicaid!J20+'Executive Branch'!J20</f>
        <v>0</v>
      </c>
      <c r="K20" s="211">
        <f>Medicaid!K20+'Executive Branch'!K20</f>
        <v>0</v>
      </c>
      <c r="L20" s="132">
        <f>Medicaid!L20+'Executive Branch'!L20</f>
        <v>0</v>
      </c>
      <c r="M20" s="221">
        <f>Medicaid!M20+'Executive Branch'!M20</f>
        <v>0</v>
      </c>
      <c r="N20" s="140">
        <f>Medicaid!N20+'Executive Branch'!N20</f>
        <v>0</v>
      </c>
      <c r="O20" s="211">
        <f>Medicaid!O20+'Executive Branch'!O20</f>
        <v>0</v>
      </c>
      <c r="P20" s="132">
        <f>Medicaid!P20+'Executive Branch'!P20</f>
        <v>0</v>
      </c>
      <c r="Q20" s="221">
        <f>Medicaid!Q20+'Executive Branch'!Q20</f>
        <v>0</v>
      </c>
      <c r="R20" s="140">
        <f>Medicaid!R20+'Executive Branch'!R20</f>
        <v>0</v>
      </c>
      <c r="S20" s="211">
        <f>Medicaid!S20+'Executive Branch'!S20</f>
        <v>0</v>
      </c>
      <c r="T20" s="132">
        <f>Medicaid!T20+'Executive Branch'!T20</f>
        <v>0</v>
      </c>
      <c r="U20" s="221">
        <f>Medicaid!U20+'Executive Branch'!U20</f>
        <v>0</v>
      </c>
      <c r="V20" s="140">
        <f>Medicaid!V20+'Executive Branch'!V20</f>
        <v>0</v>
      </c>
      <c r="W20" s="211">
        <f>Medicaid!W20+'Executive Branch'!W20</f>
        <v>0</v>
      </c>
      <c r="X20" s="132">
        <f>Medicaid!X20+'Executive Branch'!X20</f>
        <v>0</v>
      </c>
      <c r="Y20" s="221">
        <f>Medicaid!Y20+'Executive Branch'!Y20</f>
        <v>0</v>
      </c>
      <c r="Z20" s="125">
        <f t="shared" si="2"/>
        <v>413</v>
      </c>
      <c r="AA20" s="232">
        <f t="shared" si="2"/>
        <v>145023.15</v>
      </c>
    </row>
    <row r="21" spans="1:27" ht="12.75" customHeight="1" x14ac:dyDescent="0.25">
      <c r="A21" s="31" t="s">
        <v>47</v>
      </c>
      <c r="B21" s="140">
        <f>Medicaid!B21+'Executive Branch'!B21</f>
        <v>7</v>
      </c>
      <c r="C21" s="211">
        <f>Medicaid!C21+'Executive Branch'!C21</f>
        <v>968.13</v>
      </c>
      <c r="D21" s="132">
        <f>Medicaid!D21+'Executive Branch'!D21</f>
        <v>7</v>
      </c>
      <c r="E21" s="221">
        <f>Medicaid!E21+'Executive Branch'!E21</f>
        <v>3867.9</v>
      </c>
      <c r="F21" s="140">
        <f>Medicaid!F21+'Executive Branch'!F21</f>
        <v>2</v>
      </c>
      <c r="G21" s="211">
        <f>Medicaid!G21+'Executive Branch'!G21</f>
        <v>1668.71</v>
      </c>
      <c r="H21" s="132">
        <f>Medicaid!H21+'Executive Branch'!H21</f>
        <v>0</v>
      </c>
      <c r="I21" s="221">
        <f>Medicaid!I21+'Executive Branch'!I21</f>
        <v>0</v>
      </c>
      <c r="J21" s="140">
        <f>Medicaid!J21+'Executive Branch'!J21</f>
        <v>0</v>
      </c>
      <c r="K21" s="211">
        <f>Medicaid!K21+'Executive Branch'!K21</f>
        <v>0</v>
      </c>
      <c r="L21" s="132">
        <f>Medicaid!L21+'Executive Branch'!L21</f>
        <v>0</v>
      </c>
      <c r="M21" s="221">
        <f>Medicaid!M21+'Executive Branch'!M21</f>
        <v>0</v>
      </c>
      <c r="N21" s="140">
        <f>Medicaid!N21+'Executive Branch'!N21</f>
        <v>0</v>
      </c>
      <c r="O21" s="211">
        <f>Medicaid!O21+'Executive Branch'!O21</f>
        <v>0</v>
      </c>
      <c r="P21" s="132">
        <f>Medicaid!P21+'Executive Branch'!P21</f>
        <v>0</v>
      </c>
      <c r="Q21" s="221">
        <f>Medicaid!Q21+'Executive Branch'!Q21</f>
        <v>0</v>
      </c>
      <c r="R21" s="140">
        <f>Medicaid!R21+'Executive Branch'!R21</f>
        <v>0</v>
      </c>
      <c r="S21" s="211">
        <f>Medicaid!S21+'Executive Branch'!S21</f>
        <v>0</v>
      </c>
      <c r="T21" s="132">
        <f>Medicaid!T21+'Executive Branch'!T21</f>
        <v>0</v>
      </c>
      <c r="U21" s="221">
        <f>Medicaid!U21+'Executive Branch'!U21</f>
        <v>0</v>
      </c>
      <c r="V21" s="140">
        <f>Medicaid!V21+'Executive Branch'!V21</f>
        <v>0</v>
      </c>
      <c r="W21" s="211">
        <f>Medicaid!W21+'Executive Branch'!W21</f>
        <v>0</v>
      </c>
      <c r="X21" s="132">
        <f>Medicaid!X21+'Executive Branch'!X21</f>
        <v>0</v>
      </c>
      <c r="Y21" s="221">
        <f>Medicaid!Y21+'Executive Branch'!Y21</f>
        <v>0</v>
      </c>
      <c r="Z21" s="125">
        <f t="shared" si="2"/>
        <v>16</v>
      </c>
      <c r="AA21" s="232">
        <f t="shared" si="2"/>
        <v>6504.74</v>
      </c>
    </row>
    <row r="22" spans="1:27" ht="12.75" customHeight="1" x14ac:dyDescent="0.25">
      <c r="A22" s="29" t="s">
        <v>20</v>
      </c>
      <c r="B22" s="142">
        <f t="shared" ref="B22:AA22" si="3">SUM(B17:B21)</f>
        <v>152</v>
      </c>
      <c r="C22" s="215">
        <f t="shared" si="3"/>
        <v>73418.33</v>
      </c>
      <c r="D22" s="136">
        <f t="shared" si="3"/>
        <v>199</v>
      </c>
      <c r="E22" s="225">
        <f t="shared" si="3"/>
        <v>93177.609999999986</v>
      </c>
      <c r="F22" s="142">
        <f t="shared" si="3"/>
        <v>366</v>
      </c>
      <c r="G22" s="215">
        <f t="shared" si="3"/>
        <v>128016.8</v>
      </c>
      <c r="H22" s="136">
        <f t="shared" si="3"/>
        <v>0</v>
      </c>
      <c r="I22" s="225">
        <f t="shared" si="3"/>
        <v>0</v>
      </c>
      <c r="J22" s="142">
        <f t="shared" si="3"/>
        <v>0</v>
      </c>
      <c r="K22" s="215">
        <f t="shared" si="3"/>
        <v>0</v>
      </c>
      <c r="L22" s="136">
        <f t="shared" si="3"/>
        <v>0</v>
      </c>
      <c r="M22" s="225">
        <f t="shared" si="3"/>
        <v>0</v>
      </c>
      <c r="N22" s="142">
        <f t="shared" si="3"/>
        <v>0</v>
      </c>
      <c r="O22" s="215">
        <f t="shared" si="3"/>
        <v>0</v>
      </c>
      <c r="P22" s="136">
        <f t="shared" si="3"/>
        <v>0</v>
      </c>
      <c r="Q22" s="225">
        <f t="shared" si="3"/>
        <v>0</v>
      </c>
      <c r="R22" s="142">
        <f t="shared" si="3"/>
        <v>0</v>
      </c>
      <c r="S22" s="215">
        <f t="shared" si="3"/>
        <v>0</v>
      </c>
      <c r="T22" s="136">
        <f t="shared" si="3"/>
        <v>0</v>
      </c>
      <c r="U22" s="225">
        <f t="shared" si="3"/>
        <v>0</v>
      </c>
      <c r="V22" s="142">
        <f t="shared" si="3"/>
        <v>0</v>
      </c>
      <c r="W22" s="215">
        <f t="shared" si="3"/>
        <v>0</v>
      </c>
      <c r="X22" s="136">
        <f t="shared" si="3"/>
        <v>0</v>
      </c>
      <c r="Y22" s="225">
        <f t="shared" si="3"/>
        <v>0</v>
      </c>
      <c r="Z22" s="127">
        <f t="shared" si="3"/>
        <v>717</v>
      </c>
      <c r="AA22" s="234">
        <f t="shared" si="3"/>
        <v>294612.74</v>
      </c>
    </row>
    <row r="23" spans="1:27" ht="12.75" customHeight="1" x14ac:dyDescent="0.25">
      <c r="A23" s="29"/>
      <c r="B23" s="140"/>
      <c r="C23" s="211"/>
      <c r="F23" s="140"/>
      <c r="G23" s="211"/>
      <c r="J23" s="140"/>
      <c r="K23" s="211"/>
      <c r="N23" s="140"/>
      <c r="O23" s="211"/>
      <c r="R23" s="140"/>
      <c r="S23" s="211"/>
      <c r="V23" s="140"/>
      <c r="W23" s="211"/>
      <c r="Z23" s="125"/>
      <c r="AA23" s="232"/>
    </row>
    <row r="24" spans="1:27" ht="12.75" customHeight="1" x14ac:dyDescent="0.25">
      <c r="A24" s="29" t="s">
        <v>26</v>
      </c>
      <c r="B24" s="140"/>
      <c r="C24" s="211"/>
      <c r="F24" s="140"/>
      <c r="G24" s="211"/>
      <c r="J24" s="140"/>
      <c r="K24" s="211"/>
      <c r="N24" s="140"/>
      <c r="O24" s="211"/>
      <c r="R24" s="140"/>
      <c r="S24" s="211"/>
      <c r="V24" s="140"/>
      <c r="W24" s="211"/>
      <c r="Z24" s="125"/>
      <c r="AA24" s="232"/>
    </row>
    <row r="25" spans="1:27" ht="12.75" customHeight="1" x14ac:dyDescent="0.25">
      <c r="A25" s="2" t="s">
        <v>67</v>
      </c>
      <c r="B25" s="140">
        <f>Medicaid!B25+'Executive Branch'!B25</f>
        <v>3722</v>
      </c>
      <c r="C25" s="214">
        <f>Medicaid!C25+'Executive Branch'!C25</f>
        <v>118542.76999999999</v>
      </c>
      <c r="D25" s="132">
        <f>Medicaid!D25+'Executive Branch'!D25</f>
        <v>4008</v>
      </c>
      <c r="E25" s="220">
        <f>Medicaid!E25+'Executive Branch'!E25</f>
        <v>94793.01</v>
      </c>
      <c r="F25" s="140">
        <f>Medicaid!F25+'Executive Branch'!F25</f>
        <v>4010</v>
      </c>
      <c r="G25" s="214">
        <f>Medicaid!G25+'Executive Branch'!G25</f>
        <v>45508</v>
      </c>
      <c r="H25" s="132">
        <f>Medicaid!H25+'Executive Branch'!H25</f>
        <v>0</v>
      </c>
      <c r="I25" s="220">
        <f>Medicaid!I25+'Executive Branch'!I25</f>
        <v>0</v>
      </c>
      <c r="J25" s="140">
        <f>Medicaid!J25+'Executive Branch'!J25</f>
        <v>0</v>
      </c>
      <c r="K25" s="214">
        <f>Medicaid!K25+'Executive Branch'!K25</f>
        <v>0</v>
      </c>
      <c r="L25" s="132">
        <f>Medicaid!L25+'Executive Branch'!L25</f>
        <v>0</v>
      </c>
      <c r="M25" s="220">
        <f>Medicaid!M25+'Executive Branch'!M25</f>
        <v>0</v>
      </c>
      <c r="N25" s="140">
        <f>Medicaid!N25+'Executive Branch'!N25</f>
        <v>0</v>
      </c>
      <c r="O25" s="214">
        <f>Medicaid!O25+'Executive Branch'!O25</f>
        <v>0</v>
      </c>
      <c r="P25" s="132">
        <f>Medicaid!P25+'Executive Branch'!P25</f>
        <v>0</v>
      </c>
      <c r="Q25" s="220">
        <f>Medicaid!Q25+'Executive Branch'!Q25</f>
        <v>0</v>
      </c>
      <c r="R25" s="140">
        <f>Medicaid!R25+'Executive Branch'!R25</f>
        <v>0</v>
      </c>
      <c r="S25" s="214">
        <f>Medicaid!S25+'Executive Branch'!S25</f>
        <v>0</v>
      </c>
      <c r="T25" s="132">
        <f>Medicaid!T25+'Executive Branch'!T25</f>
        <v>0</v>
      </c>
      <c r="U25" s="220">
        <f>Medicaid!U25+'Executive Branch'!U25</f>
        <v>0</v>
      </c>
      <c r="V25" s="140">
        <f>Medicaid!V25+'Executive Branch'!V25</f>
        <v>0</v>
      </c>
      <c r="W25" s="214">
        <f>Medicaid!W25+'Executive Branch'!W25</f>
        <v>0</v>
      </c>
      <c r="X25" s="132">
        <f>Medicaid!X25+'Executive Branch'!X25</f>
        <v>0</v>
      </c>
      <c r="Y25" s="220">
        <f>Medicaid!Y25+'Executive Branch'!Y25</f>
        <v>0</v>
      </c>
      <c r="Z25" s="125">
        <f>SUM(B25+D25+F25+H25+J25+L25+N25+P25+R25+T25+V25+X25)</f>
        <v>11740</v>
      </c>
      <c r="AA25" s="232">
        <f>SUM(C25+E25+G25+I25+K25+M25+O25+Q25+S25+U25+W25+Y25)</f>
        <v>258843.77999999997</v>
      </c>
    </row>
    <row r="26" spans="1:27" ht="12.75" customHeight="1" x14ac:dyDescent="0.25">
      <c r="A26" s="2" t="s">
        <v>66</v>
      </c>
      <c r="B26" s="140">
        <f>Medicaid!B26+'Executive Branch'!B26</f>
        <v>1685</v>
      </c>
      <c r="C26" s="214">
        <f>Medicaid!C26+'Executive Branch'!C26</f>
        <v>11062.359999999999</v>
      </c>
      <c r="D26" s="132">
        <f>Medicaid!D26+'Executive Branch'!D26</f>
        <v>2407</v>
      </c>
      <c r="E26" s="220">
        <f>Medicaid!E26+'Executive Branch'!E26</f>
        <v>5055.6000000000004</v>
      </c>
      <c r="F26" s="140">
        <f>Medicaid!F26+'Executive Branch'!F26</f>
        <v>1909</v>
      </c>
      <c r="G26" s="214">
        <f>Medicaid!G26+'Executive Branch'!G26</f>
        <v>3510.9299999999994</v>
      </c>
      <c r="H26" s="132">
        <f>Medicaid!H26+'Executive Branch'!H26</f>
        <v>0</v>
      </c>
      <c r="I26" s="220">
        <f>Medicaid!I26+'Executive Branch'!I26</f>
        <v>0</v>
      </c>
      <c r="J26" s="140">
        <f>Medicaid!J26+'Executive Branch'!J26</f>
        <v>0</v>
      </c>
      <c r="K26" s="214">
        <f>Medicaid!K26+'Executive Branch'!K26</f>
        <v>0</v>
      </c>
      <c r="L26" s="132">
        <f>Medicaid!L26+'Executive Branch'!L26</f>
        <v>0</v>
      </c>
      <c r="M26" s="220">
        <f>Medicaid!M26+'Executive Branch'!M26</f>
        <v>0</v>
      </c>
      <c r="N26" s="140">
        <f>Medicaid!N26+'Executive Branch'!N26</f>
        <v>0</v>
      </c>
      <c r="O26" s="214">
        <f>Medicaid!O26+'Executive Branch'!O26</f>
        <v>0</v>
      </c>
      <c r="P26" s="132">
        <f>Medicaid!P26+'Executive Branch'!P26</f>
        <v>0</v>
      </c>
      <c r="Q26" s="220">
        <f>Medicaid!Q26+'Executive Branch'!Q26</f>
        <v>0</v>
      </c>
      <c r="R26" s="140">
        <f>Medicaid!R26+'Executive Branch'!R26</f>
        <v>0</v>
      </c>
      <c r="S26" s="214">
        <f>Medicaid!S26+'Executive Branch'!S26</f>
        <v>0</v>
      </c>
      <c r="T26" s="132">
        <f>Medicaid!T26+'Executive Branch'!T26</f>
        <v>0</v>
      </c>
      <c r="U26" s="220">
        <f>Medicaid!U26+'Executive Branch'!U26</f>
        <v>0</v>
      </c>
      <c r="V26" s="140">
        <f>Medicaid!V26+'Executive Branch'!V26</f>
        <v>0</v>
      </c>
      <c r="W26" s="214">
        <f>Medicaid!W26+'Executive Branch'!W26</f>
        <v>0</v>
      </c>
      <c r="X26" s="132">
        <f>Medicaid!X26+'Executive Branch'!X26</f>
        <v>0</v>
      </c>
      <c r="Y26" s="220">
        <f>Medicaid!Y26+'Executive Branch'!Y26</f>
        <v>0</v>
      </c>
      <c r="Z26" s="125">
        <f>SUM(B26+D26+F26+H26+J26+L26+N26+P26+R26+T26+V26+X26)</f>
        <v>6001</v>
      </c>
      <c r="AA26" s="232">
        <f>SUM(C26+E26+G26+I26+K26+M26+O26+Q26+S26+U26+W26+Y26)</f>
        <v>19628.89</v>
      </c>
    </row>
    <row r="27" spans="1:27" s="35" customFormat="1" ht="12.75" customHeight="1" x14ac:dyDescent="0.25">
      <c r="A27" s="34" t="s">
        <v>59</v>
      </c>
      <c r="B27" s="143">
        <f t="shared" ref="B27:Y27" si="4">B25+B26</f>
        <v>5407</v>
      </c>
      <c r="C27" s="216">
        <f t="shared" si="4"/>
        <v>129605.12999999999</v>
      </c>
      <c r="D27" s="137">
        <f t="shared" si="4"/>
        <v>6415</v>
      </c>
      <c r="E27" s="226">
        <f t="shared" si="4"/>
        <v>99848.61</v>
      </c>
      <c r="F27" s="143">
        <f t="shared" si="4"/>
        <v>5919</v>
      </c>
      <c r="G27" s="216">
        <f t="shared" si="4"/>
        <v>49018.93</v>
      </c>
      <c r="H27" s="137">
        <f t="shared" si="4"/>
        <v>0</v>
      </c>
      <c r="I27" s="226">
        <f t="shared" si="4"/>
        <v>0</v>
      </c>
      <c r="J27" s="143">
        <f t="shared" si="4"/>
        <v>0</v>
      </c>
      <c r="K27" s="216">
        <f t="shared" si="4"/>
        <v>0</v>
      </c>
      <c r="L27" s="137">
        <f t="shared" si="4"/>
        <v>0</v>
      </c>
      <c r="M27" s="226">
        <f t="shared" si="4"/>
        <v>0</v>
      </c>
      <c r="N27" s="143">
        <f t="shared" si="4"/>
        <v>0</v>
      </c>
      <c r="O27" s="216">
        <f t="shared" si="4"/>
        <v>0</v>
      </c>
      <c r="P27" s="137">
        <f t="shared" si="4"/>
        <v>0</v>
      </c>
      <c r="Q27" s="226">
        <f t="shared" si="4"/>
        <v>0</v>
      </c>
      <c r="R27" s="143">
        <f t="shared" si="4"/>
        <v>0</v>
      </c>
      <c r="S27" s="216">
        <f t="shared" si="4"/>
        <v>0</v>
      </c>
      <c r="T27" s="137">
        <f t="shared" si="4"/>
        <v>0</v>
      </c>
      <c r="U27" s="226">
        <f t="shared" si="4"/>
        <v>0</v>
      </c>
      <c r="V27" s="143">
        <f t="shared" si="4"/>
        <v>0</v>
      </c>
      <c r="W27" s="216">
        <f t="shared" si="4"/>
        <v>0</v>
      </c>
      <c r="X27" s="137">
        <f t="shared" si="4"/>
        <v>0</v>
      </c>
      <c r="Y27" s="226">
        <f t="shared" si="4"/>
        <v>0</v>
      </c>
      <c r="Z27" s="128">
        <f t="shared" ref="Z27:AA27" si="5">SUM(Z25:Z26)</f>
        <v>17741</v>
      </c>
      <c r="AA27" s="235">
        <f t="shared" si="5"/>
        <v>278472.67</v>
      </c>
    </row>
    <row r="28" spans="1:27" s="35" customFormat="1" ht="12.75" customHeight="1" x14ac:dyDescent="0.25">
      <c r="A28" s="34"/>
      <c r="B28" s="144"/>
      <c r="C28" s="217"/>
      <c r="D28" s="135"/>
      <c r="E28" s="227"/>
      <c r="F28" s="144"/>
      <c r="G28" s="217"/>
      <c r="H28" s="135"/>
      <c r="I28" s="227"/>
      <c r="J28" s="144"/>
      <c r="K28" s="217"/>
      <c r="L28" s="135"/>
      <c r="M28" s="227"/>
      <c r="N28" s="144"/>
      <c r="O28" s="217"/>
      <c r="P28" s="135"/>
      <c r="Q28" s="227"/>
      <c r="R28" s="144"/>
      <c r="S28" s="217"/>
      <c r="T28" s="135"/>
      <c r="U28" s="227"/>
      <c r="V28" s="144"/>
      <c r="W28" s="217"/>
      <c r="X28" s="135"/>
      <c r="Y28" s="227"/>
      <c r="Z28" s="129"/>
      <c r="AA28" s="236"/>
    </row>
    <row r="29" spans="1:27" ht="12.75" customHeight="1" x14ac:dyDescent="0.25">
      <c r="A29" s="36" t="s">
        <v>18</v>
      </c>
      <c r="B29" s="140"/>
      <c r="C29" s="213">
        <f>SUM(C14+C22+C27)</f>
        <v>401687.92000000004</v>
      </c>
      <c r="E29" s="394">
        <f>SUM(E14+E22+E27)</f>
        <v>470776.60999999993</v>
      </c>
      <c r="F29" s="140"/>
      <c r="G29" s="213">
        <f>SUM(G14+G22+G27)</f>
        <v>343252.77999999997</v>
      </c>
      <c r="I29" s="224">
        <f>SUM(I14+I22+I27)</f>
        <v>0</v>
      </c>
      <c r="J29" s="140"/>
      <c r="K29" s="213">
        <f>SUM(K14+K22+K27)</f>
        <v>0</v>
      </c>
      <c r="M29" s="224">
        <f>SUM(M14+M22+M27)</f>
        <v>0</v>
      </c>
      <c r="N29" s="140"/>
      <c r="O29" s="213">
        <f>SUM(O14+O22+O27)</f>
        <v>0</v>
      </c>
      <c r="Q29" s="224">
        <f>SUM(Q14+Q22+Q27)</f>
        <v>0</v>
      </c>
      <c r="R29" s="140"/>
      <c r="S29" s="213">
        <f>SUM(S14+S22+S27)</f>
        <v>0</v>
      </c>
      <c r="U29" s="224">
        <f>SUM(U14+U22+U27)</f>
        <v>0</v>
      </c>
      <c r="V29" s="140"/>
      <c r="W29" s="213">
        <f>SUM(W14+W22+W27)</f>
        <v>0</v>
      </c>
      <c r="Y29" s="224">
        <f>SUM(Y14+Y22+Y27)</f>
        <v>0</v>
      </c>
      <c r="Z29" s="125"/>
      <c r="AA29" s="232">
        <f>SUM(AA14+AA22+AA27)</f>
        <v>1215717.31</v>
      </c>
    </row>
    <row r="30" spans="1:27" ht="12.75" customHeight="1" x14ac:dyDescent="0.25">
      <c r="B30" s="140"/>
      <c r="C30" s="211"/>
      <c r="F30" s="140"/>
      <c r="G30" s="211"/>
      <c r="J30" s="140"/>
      <c r="K30" s="211"/>
      <c r="N30" s="140"/>
      <c r="O30" s="211"/>
      <c r="R30" s="140"/>
      <c r="S30" s="211"/>
      <c r="V30" s="140"/>
      <c r="W30" s="211"/>
      <c r="Z30" s="125"/>
      <c r="AA30" s="232"/>
    </row>
    <row r="31" spans="1:27" ht="12.75" customHeight="1" x14ac:dyDescent="0.25">
      <c r="A31" s="29" t="s">
        <v>27</v>
      </c>
      <c r="B31" s="140"/>
      <c r="C31" s="213"/>
      <c r="E31" s="224"/>
      <c r="F31" s="140"/>
      <c r="G31" s="213"/>
      <c r="I31" s="224"/>
      <c r="J31" s="140"/>
      <c r="K31" s="213"/>
      <c r="M31" s="224"/>
      <c r="N31" s="140"/>
      <c r="O31" s="213"/>
      <c r="Q31" s="224"/>
      <c r="R31" s="140"/>
      <c r="S31" s="213"/>
      <c r="U31" s="224"/>
      <c r="V31" s="140"/>
      <c r="W31" s="213"/>
      <c r="Y31" s="224"/>
      <c r="Z31" s="125"/>
      <c r="AA31" s="232"/>
    </row>
    <row r="32" spans="1:27" s="38" customFormat="1" x14ac:dyDescent="0.25">
      <c r="A32" s="37" t="s">
        <v>40</v>
      </c>
      <c r="B32" s="140">
        <f>SUM(Medicaid!B32+'Executive Branch'!B32)</f>
        <v>47</v>
      </c>
      <c r="C32" s="214">
        <f>SUM(Medicaid!C32+'Executive Branch'!C32)</f>
        <v>23786.690000000002</v>
      </c>
      <c r="D32" s="132">
        <f>SUM(Medicaid!D32+'Executive Branch'!D32)</f>
        <v>60</v>
      </c>
      <c r="E32" s="220">
        <f>SUM(Medicaid!E32+'Executive Branch'!E32)</f>
        <v>23335.989999999998</v>
      </c>
      <c r="F32" s="140">
        <f>SUM(Medicaid!F32+'Executive Branch'!F32)</f>
        <v>28</v>
      </c>
      <c r="G32" s="214">
        <f>SUM(Medicaid!G32+'Executive Branch'!G32)</f>
        <v>12580</v>
      </c>
      <c r="H32" s="132">
        <f>SUM(Medicaid!H32+'Executive Branch'!H32)</f>
        <v>0</v>
      </c>
      <c r="I32" s="220">
        <f>SUM(Medicaid!I32+'Executive Branch'!I32)</f>
        <v>0</v>
      </c>
      <c r="J32" s="140">
        <f>SUM(Medicaid!J32+'Executive Branch'!J32)</f>
        <v>0</v>
      </c>
      <c r="K32" s="214">
        <f>SUM(Medicaid!K32+'Executive Branch'!K32)</f>
        <v>0</v>
      </c>
      <c r="L32" s="132">
        <f>SUM(Medicaid!L32+'Executive Branch'!L32)</f>
        <v>0</v>
      </c>
      <c r="M32" s="220">
        <f>SUM(Medicaid!M32+'Executive Branch'!M32)</f>
        <v>0</v>
      </c>
      <c r="N32" s="140">
        <f>SUM(Medicaid!N32+'Executive Branch'!N32)</f>
        <v>0</v>
      </c>
      <c r="O32" s="214">
        <f>SUM(Medicaid!O32+'Executive Branch'!O32)</f>
        <v>0</v>
      </c>
      <c r="P32" s="132">
        <f>SUM(Medicaid!P32+'Executive Branch'!P32)</f>
        <v>0</v>
      </c>
      <c r="Q32" s="220">
        <f>SUM(Medicaid!Q32+'Executive Branch'!Q32)</f>
        <v>0</v>
      </c>
      <c r="R32" s="140">
        <f>SUM(Medicaid!R32+'Executive Branch'!R32)</f>
        <v>0</v>
      </c>
      <c r="S32" s="214">
        <f>SUM(Medicaid!S32+'Executive Branch'!S32)</f>
        <v>0</v>
      </c>
      <c r="T32" s="132">
        <f>SUM(Medicaid!T32+'Executive Branch'!T32)</f>
        <v>0</v>
      </c>
      <c r="U32" s="220">
        <f>SUM(Medicaid!U32+'Executive Branch'!U32)</f>
        <v>0</v>
      </c>
      <c r="V32" s="140">
        <f>SUM(Medicaid!V32+'Executive Branch'!V32)</f>
        <v>0</v>
      </c>
      <c r="W32" s="214">
        <f>SUM(Medicaid!W32+'Executive Branch'!W32)</f>
        <v>0</v>
      </c>
      <c r="X32" s="132">
        <f>SUM(Medicaid!X32+'Executive Branch'!X32)</f>
        <v>0</v>
      </c>
      <c r="Y32" s="220">
        <f>SUM(Medicaid!Y32+'Executive Branch'!Y32)</f>
        <v>0</v>
      </c>
      <c r="Z32" s="125">
        <f t="shared" ref="Z32:AA34" si="6">SUM(B32+D32+F32+H32+J32+L32+N32+P32+R32+T32+V32+X32)</f>
        <v>135</v>
      </c>
      <c r="AA32" s="232">
        <f t="shared" si="6"/>
        <v>59702.68</v>
      </c>
    </row>
    <row r="33" spans="1:27" s="38" customFormat="1" x14ac:dyDescent="0.25">
      <c r="A33" s="37" t="s">
        <v>53</v>
      </c>
      <c r="B33" s="140">
        <f>SUM(Medicaid!B33+'Executive Branch'!B33)</f>
        <v>32</v>
      </c>
      <c r="C33" s="214">
        <f>SUM(Medicaid!C33+'Executive Branch'!C33)</f>
        <v>5641.33</v>
      </c>
      <c r="D33" s="132">
        <f>SUM(Medicaid!D33+'Executive Branch'!D33)</f>
        <v>9</v>
      </c>
      <c r="E33" s="220">
        <f>SUM(Medicaid!E33+'Executive Branch'!E33)</f>
        <v>2885.21</v>
      </c>
      <c r="F33" s="140">
        <f>SUM(Medicaid!F33+'Executive Branch'!F33)</f>
        <v>28</v>
      </c>
      <c r="G33" s="214">
        <f>SUM(Medicaid!G33+'Executive Branch'!G33)</f>
        <v>5146.07</v>
      </c>
      <c r="H33" s="132">
        <f>SUM(Medicaid!H33+'Executive Branch'!H33)</f>
        <v>0</v>
      </c>
      <c r="I33" s="220">
        <f>SUM(Medicaid!I33+'Executive Branch'!I33)</f>
        <v>0</v>
      </c>
      <c r="J33" s="140">
        <f>SUM(Medicaid!J33+'Executive Branch'!J33)</f>
        <v>0</v>
      </c>
      <c r="K33" s="214">
        <f>SUM(Medicaid!K33+'Executive Branch'!K33)</f>
        <v>0</v>
      </c>
      <c r="L33" s="132">
        <f>SUM(Medicaid!L33+'Executive Branch'!L33)</f>
        <v>0</v>
      </c>
      <c r="M33" s="220">
        <f>SUM(Medicaid!M33+'Executive Branch'!M33)</f>
        <v>0</v>
      </c>
      <c r="N33" s="140">
        <f>SUM(Medicaid!N33+'Executive Branch'!N33)</f>
        <v>0</v>
      </c>
      <c r="O33" s="214">
        <f>SUM(Medicaid!O33+'Executive Branch'!O33)</f>
        <v>0</v>
      </c>
      <c r="P33" s="132">
        <f>SUM(Medicaid!P33+'Executive Branch'!P33)</f>
        <v>0</v>
      </c>
      <c r="Q33" s="220">
        <f>SUM(Medicaid!Q33+'Executive Branch'!Q33)</f>
        <v>0</v>
      </c>
      <c r="R33" s="140">
        <f>SUM(Medicaid!R33+'Executive Branch'!R33)</f>
        <v>0</v>
      </c>
      <c r="S33" s="214">
        <f>SUM(Medicaid!S33+'Executive Branch'!S33)</f>
        <v>0</v>
      </c>
      <c r="T33" s="132">
        <f>SUM(Medicaid!T33+'Executive Branch'!T33)</f>
        <v>0</v>
      </c>
      <c r="U33" s="220">
        <f>SUM(Medicaid!U33+'Executive Branch'!U33)</f>
        <v>0</v>
      </c>
      <c r="V33" s="140">
        <f>SUM(Medicaid!V33+'Executive Branch'!V33)</f>
        <v>0</v>
      </c>
      <c r="W33" s="214">
        <f>SUM(Medicaid!W33+'Executive Branch'!W33)</f>
        <v>0</v>
      </c>
      <c r="X33" s="132">
        <f>SUM(Medicaid!X33+'Executive Branch'!X33)</f>
        <v>0</v>
      </c>
      <c r="Y33" s="220">
        <f>SUM(Medicaid!Y33+'Executive Branch'!Y33)</f>
        <v>0</v>
      </c>
      <c r="Z33" s="125">
        <f t="shared" si="6"/>
        <v>69</v>
      </c>
      <c r="AA33" s="232">
        <f t="shared" si="6"/>
        <v>13672.61</v>
      </c>
    </row>
    <row r="34" spans="1:27" s="38" customFormat="1" x14ac:dyDescent="0.25">
      <c r="A34" s="37" t="s">
        <v>41</v>
      </c>
      <c r="B34" s="145">
        <f>SUM(Medicaid!B34+'Executive Branch'!B34)</f>
        <v>0</v>
      </c>
      <c r="C34" s="218">
        <f>SUM(Medicaid!C34+'Executive Branch'!C34)</f>
        <v>0</v>
      </c>
      <c r="D34" s="138">
        <f>SUM(Medicaid!D34+'Executive Branch'!D34)</f>
        <v>0</v>
      </c>
      <c r="E34" s="228">
        <f>SUM(Medicaid!E34+'Executive Branch'!E34)</f>
        <v>0</v>
      </c>
      <c r="F34" s="145">
        <f>SUM(Medicaid!F34+'Executive Branch'!F34)</f>
        <v>1</v>
      </c>
      <c r="G34" s="218">
        <f>SUM(Medicaid!G34+'Executive Branch'!G34)</f>
        <v>76.58</v>
      </c>
      <c r="H34" s="138">
        <f>SUM(Medicaid!H34+'Executive Branch'!H34)</f>
        <v>0</v>
      </c>
      <c r="I34" s="228">
        <f>SUM(Medicaid!I34+'Executive Branch'!I34)</f>
        <v>0</v>
      </c>
      <c r="J34" s="145">
        <f>SUM(Medicaid!J34+'Executive Branch'!J34)</f>
        <v>0</v>
      </c>
      <c r="K34" s="218">
        <f>SUM(Medicaid!K34+'Executive Branch'!K34)</f>
        <v>0</v>
      </c>
      <c r="L34" s="138">
        <f>SUM(Medicaid!L34+'Executive Branch'!L34)</f>
        <v>0</v>
      </c>
      <c r="M34" s="228">
        <f>SUM(Medicaid!M34+'Executive Branch'!M34)</f>
        <v>0</v>
      </c>
      <c r="N34" s="145">
        <f>SUM(Medicaid!N34+'Executive Branch'!N34)</f>
        <v>0</v>
      </c>
      <c r="O34" s="218">
        <f>SUM(Medicaid!O34+'Executive Branch'!O34)</f>
        <v>0</v>
      </c>
      <c r="P34" s="138">
        <f>SUM(Medicaid!P34+'Executive Branch'!P34)</f>
        <v>0</v>
      </c>
      <c r="Q34" s="228">
        <f>SUM(Medicaid!Q34+'Executive Branch'!Q34)</f>
        <v>0</v>
      </c>
      <c r="R34" s="145">
        <f>SUM(Medicaid!R34+'Executive Branch'!R34)</f>
        <v>0</v>
      </c>
      <c r="S34" s="218">
        <f>SUM(Medicaid!S34+'Executive Branch'!S34)</f>
        <v>0</v>
      </c>
      <c r="T34" s="138">
        <f>SUM(Medicaid!T34+'Executive Branch'!T34)</f>
        <v>0</v>
      </c>
      <c r="U34" s="228">
        <f>SUM(Medicaid!U34+'Executive Branch'!U34)</f>
        <v>0</v>
      </c>
      <c r="V34" s="145">
        <f>SUM(Medicaid!V34+'Executive Branch'!V34)</f>
        <v>0</v>
      </c>
      <c r="W34" s="218">
        <f>SUM(Medicaid!W34+'Executive Branch'!W34)</f>
        <v>0</v>
      </c>
      <c r="X34" s="138">
        <f>SUM(Medicaid!X34+'Executive Branch'!X34)</f>
        <v>0</v>
      </c>
      <c r="Y34" s="228">
        <f>SUM(Medicaid!Y34+'Executive Branch'!Y34)</f>
        <v>0</v>
      </c>
      <c r="Z34" s="130">
        <f t="shared" si="6"/>
        <v>1</v>
      </c>
      <c r="AA34" s="231">
        <f t="shared" si="6"/>
        <v>76.58</v>
      </c>
    </row>
    <row r="35" spans="1:27" s="39" customFormat="1" ht="12.75" customHeight="1" x14ac:dyDescent="0.25">
      <c r="A35" s="29" t="s">
        <v>51</v>
      </c>
      <c r="B35" s="140">
        <f t="shared" ref="B35:AA35" si="7">SUM(B32:B34)</f>
        <v>79</v>
      </c>
      <c r="C35" s="213">
        <f t="shared" si="7"/>
        <v>29428.020000000004</v>
      </c>
      <c r="D35" s="132">
        <f t="shared" si="7"/>
        <v>69</v>
      </c>
      <c r="E35" s="224">
        <f t="shared" si="7"/>
        <v>26221.199999999997</v>
      </c>
      <c r="F35" s="140">
        <f t="shared" si="7"/>
        <v>57</v>
      </c>
      <c r="G35" s="213">
        <f t="shared" si="7"/>
        <v>17802.650000000001</v>
      </c>
      <c r="H35" s="132">
        <f t="shared" si="7"/>
        <v>0</v>
      </c>
      <c r="I35" s="224">
        <f t="shared" si="7"/>
        <v>0</v>
      </c>
      <c r="J35" s="140">
        <f t="shared" si="7"/>
        <v>0</v>
      </c>
      <c r="K35" s="213">
        <f t="shared" si="7"/>
        <v>0</v>
      </c>
      <c r="L35" s="132">
        <f t="shared" si="7"/>
        <v>0</v>
      </c>
      <c r="M35" s="224">
        <f t="shared" si="7"/>
        <v>0</v>
      </c>
      <c r="N35" s="140">
        <f t="shared" si="7"/>
        <v>0</v>
      </c>
      <c r="O35" s="213">
        <f t="shared" si="7"/>
        <v>0</v>
      </c>
      <c r="P35" s="132">
        <f t="shared" si="7"/>
        <v>0</v>
      </c>
      <c r="Q35" s="224">
        <f t="shared" si="7"/>
        <v>0</v>
      </c>
      <c r="R35" s="140">
        <f t="shared" si="7"/>
        <v>0</v>
      </c>
      <c r="S35" s="213">
        <f t="shared" si="7"/>
        <v>0</v>
      </c>
      <c r="T35" s="132">
        <f t="shared" si="7"/>
        <v>0</v>
      </c>
      <c r="U35" s="224">
        <f t="shared" si="7"/>
        <v>0</v>
      </c>
      <c r="V35" s="140">
        <f t="shared" si="7"/>
        <v>0</v>
      </c>
      <c r="W35" s="213">
        <f t="shared" si="7"/>
        <v>0</v>
      </c>
      <c r="X35" s="132">
        <f t="shared" si="7"/>
        <v>0</v>
      </c>
      <c r="Y35" s="224">
        <f t="shared" si="7"/>
        <v>0</v>
      </c>
      <c r="Z35" s="125">
        <f t="shared" si="7"/>
        <v>205</v>
      </c>
      <c r="AA35" s="232">
        <f t="shared" si="7"/>
        <v>73451.87000000001</v>
      </c>
    </row>
    <row r="36" spans="1:27" s="39" customFormat="1" ht="12.75" customHeight="1" x14ac:dyDescent="0.25">
      <c r="A36" s="29"/>
      <c r="B36" s="140"/>
      <c r="C36" s="213"/>
      <c r="D36" s="132"/>
      <c r="E36" s="224"/>
      <c r="F36" s="140"/>
      <c r="G36" s="213"/>
      <c r="H36" s="132"/>
      <c r="I36" s="224"/>
      <c r="J36" s="140"/>
      <c r="K36" s="213"/>
      <c r="L36" s="132"/>
      <c r="M36" s="224"/>
      <c r="N36" s="140"/>
      <c r="O36" s="213"/>
      <c r="P36" s="132"/>
      <c r="Q36" s="224"/>
      <c r="R36" s="140"/>
      <c r="S36" s="213"/>
      <c r="T36" s="132"/>
      <c r="U36" s="224"/>
      <c r="V36" s="140"/>
      <c r="W36" s="213"/>
      <c r="X36" s="132"/>
      <c r="Y36" s="224"/>
      <c r="Z36" s="125"/>
      <c r="AA36" s="232"/>
    </row>
    <row r="37" spans="1:27" s="40" customFormat="1" ht="12.75" customHeight="1" x14ac:dyDescent="0.25">
      <c r="A37" s="9" t="s">
        <v>54</v>
      </c>
      <c r="B37" s="140"/>
      <c r="C37" s="214">
        <v>10894.916666666601</v>
      </c>
      <c r="D37" s="132"/>
      <c r="E37" s="391">
        <v>10894.916666666601</v>
      </c>
      <c r="F37" s="140"/>
      <c r="G37" s="214">
        <v>10894.916666666601</v>
      </c>
      <c r="H37" s="132"/>
      <c r="I37" s="391"/>
      <c r="J37" s="140"/>
      <c r="K37" s="214"/>
      <c r="L37" s="132"/>
      <c r="M37" s="391"/>
      <c r="N37" s="140"/>
      <c r="O37" s="214"/>
      <c r="P37" s="132"/>
      <c r="Q37" s="391"/>
      <c r="R37" s="140"/>
      <c r="S37" s="214"/>
      <c r="T37" s="132"/>
      <c r="U37" s="391"/>
      <c r="V37" s="140"/>
      <c r="W37" s="214"/>
      <c r="X37" s="132"/>
      <c r="Y37" s="391"/>
      <c r="Z37" s="125"/>
      <c r="AA37" s="230"/>
    </row>
    <row r="38" spans="1:27" ht="12.75" customHeight="1" x14ac:dyDescent="0.25">
      <c r="A38" s="29"/>
      <c r="B38" s="140"/>
      <c r="C38" s="213"/>
      <c r="E38" s="224"/>
      <c r="F38" s="140"/>
      <c r="G38" s="213"/>
      <c r="I38" s="224"/>
      <c r="J38" s="140"/>
      <c r="K38" s="213"/>
      <c r="M38" s="224"/>
      <c r="N38" s="140"/>
      <c r="O38" s="213"/>
      <c r="Q38" s="224"/>
      <c r="R38" s="140"/>
      <c r="S38" s="213"/>
      <c r="U38" s="224"/>
      <c r="V38" s="140"/>
      <c r="W38" s="213"/>
      <c r="Y38" s="224"/>
      <c r="Z38" s="125"/>
      <c r="AA38" s="232"/>
    </row>
    <row r="39" spans="1:27" s="42" customFormat="1" ht="26.4" x14ac:dyDescent="0.25">
      <c r="A39" s="41" t="s">
        <v>55</v>
      </c>
      <c r="B39" s="131"/>
      <c r="C39" s="219">
        <f>C29-C3-C35-(C37-C4)</f>
        <v>274975.18333333341</v>
      </c>
      <c r="D39" s="131"/>
      <c r="E39" s="219">
        <f>E29-E3-E35-(E37-E4)</f>
        <v>349384.79333333328</v>
      </c>
      <c r="F39" s="131"/>
      <c r="G39" s="219">
        <f>G29-G3-G35-(G37-G4)</f>
        <v>238055.31333333335</v>
      </c>
      <c r="H39" s="131"/>
      <c r="I39" s="219">
        <f>I29-I3-I35-(I37-I4)</f>
        <v>0</v>
      </c>
      <c r="J39" s="131"/>
      <c r="K39" s="219">
        <f>K29-K3-K35-(K37-K4)</f>
        <v>0</v>
      </c>
      <c r="L39" s="131"/>
      <c r="M39" s="219">
        <f>M29-M3-M35-(M37-M4)</f>
        <v>0</v>
      </c>
      <c r="N39" s="131"/>
      <c r="O39" s="219">
        <f>O29-O3-O35-(O37-O4)</f>
        <v>0</v>
      </c>
      <c r="P39" s="131"/>
      <c r="Q39" s="219">
        <f>Q29-Q3-Q35-(Q37-Q4)</f>
        <v>0</v>
      </c>
      <c r="R39" s="131"/>
      <c r="S39" s="219">
        <f>S29-S3-S35-(S37-S4)</f>
        <v>0</v>
      </c>
      <c r="T39" s="131"/>
      <c r="U39" s="219">
        <f>U29-U3-U35-(U37-U4)</f>
        <v>0</v>
      </c>
      <c r="V39" s="131"/>
      <c r="W39" s="219">
        <f>W29-W3-W35-(W37-W4)</f>
        <v>0</v>
      </c>
      <c r="X39" s="131"/>
      <c r="Y39" s="219">
        <f>Y29-Y3-Y35-(Y37-Y4)</f>
        <v>0</v>
      </c>
      <c r="Z39" s="131"/>
      <c r="AA39" s="219">
        <f>AA29-AA3-AA35-(AA37-AA4)</f>
        <v>895100.04</v>
      </c>
    </row>
    <row r="41" spans="1:27" x14ac:dyDescent="0.25">
      <c r="C41" s="220"/>
      <c r="E41" s="220"/>
    </row>
    <row r="42" spans="1:27" x14ac:dyDescent="0.25">
      <c r="E42" s="220"/>
    </row>
    <row r="43" spans="1:27" x14ac:dyDescent="0.25">
      <c r="B43" s="146"/>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ageMargins left="0.7" right="0.7" top="0.75" bottom="0.75" header="0.3" footer="0.3"/>
  <pageSetup scale="9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998CC-0D98-410A-98C5-230F1AC870AD}">
  <sheetPr codeName="Sheet21">
    <pageSetUpPr fitToPage="1"/>
  </sheetPr>
  <dimension ref="A1:AA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86" width="8.6640625" customWidth="1"/>
  </cols>
  <sheetData>
    <row r="1" spans="1:27" ht="16.5" customHeight="1" x14ac:dyDescent="0.25">
      <c r="A1" s="209" t="s">
        <v>99</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7"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7" ht="12.75" customHeight="1" x14ac:dyDescent="0.25">
      <c r="A3" s="6" t="s">
        <v>37</v>
      </c>
      <c r="B3" s="154">
        <v>861</v>
      </c>
      <c r="C3" s="238">
        <v>8843.1</v>
      </c>
      <c r="D3" s="162">
        <v>780</v>
      </c>
      <c r="E3" s="285">
        <v>7706.6</v>
      </c>
      <c r="F3" s="154">
        <v>772</v>
      </c>
      <c r="G3" s="238">
        <v>7913.8</v>
      </c>
      <c r="H3" s="162"/>
      <c r="I3" s="285"/>
      <c r="J3" s="154"/>
      <c r="K3" s="238"/>
      <c r="L3" s="162"/>
      <c r="M3" s="285"/>
      <c r="N3" s="154"/>
      <c r="O3" s="238"/>
      <c r="P3" s="162"/>
      <c r="Q3" s="285"/>
      <c r="R3" s="154"/>
      <c r="S3" s="238"/>
      <c r="T3" s="162"/>
      <c r="U3" s="285"/>
      <c r="V3" s="154"/>
      <c r="W3" s="238"/>
      <c r="X3" s="162"/>
      <c r="Y3" s="285"/>
      <c r="Z3" s="148">
        <f>B3+D3+F3+H3+J3+L3+N3+P3+R3+T3+V3+X3</f>
        <v>2413</v>
      </c>
      <c r="AA3" s="251">
        <f>C3+E3+G3+I3+K3+M3+O3+Q3+S3+U3+W3+Y3</f>
        <v>24463.5</v>
      </c>
    </row>
    <row r="4" spans="1:27" ht="12.75" customHeight="1" x14ac:dyDescent="0.25">
      <c r="A4" s="2" t="s">
        <v>38</v>
      </c>
      <c r="B4" s="154"/>
      <c r="C4" s="239">
        <v>1660</v>
      </c>
      <c r="D4" s="162"/>
      <c r="E4" s="286">
        <v>1500</v>
      </c>
      <c r="F4" s="154"/>
      <c r="G4" s="239">
        <v>1484</v>
      </c>
      <c r="H4" s="162"/>
      <c r="I4" s="286"/>
      <c r="J4" s="154"/>
      <c r="K4" s="239"/>
      <c r="L4" s="162"/>
      <c r="M4" s="286"/>
      <c r="N4" s="154"/>
      <c r="O4" s="239"/>
      <c r="P4" s="162"/>
      <c r="Q4" s="286"/>
      <c r="R4" s="154"/>
      <c r="S4" s="239"/>
      <c r="T4" s="162"/>
      <c r="U4" s="286"/>
      <c r="V4" s="154"/>
      <c r="W4" s="239"/>
      <c r="X4" s="162"/>
      <c r="Y4" s="286"/>
      <c r="Z4" s="148"/>
      <c r="AA4" s="252">
        <f>C4+E4+G4+I4+K4+M4+O4+Q4+S4+U4+W4+Y4</f>
        <v>4644</v>
      </c>
    </row>
    <row r="5" spans="1:27" ht="12.75" customHeight="1" x14ac:dyDescent="0.25">
      <c r="A5" s="3" t="s">
        <v>15</v>
      </c>
      <c r="B5" s="154"/>
      <c r="C5" s="240">
        <f>SUM(C3:C4)</f>
        <v>10503.1</v>
      </c>
      <c r="D5" s="162"/>
      <c r="E5" s="260">
        <f>SUM(E3:E4)</f>
        <v>9206.6</v>
      </c>
      <c r="F5" s="154"/>
      <c r="G5" s="240">
        <f>SUM(G3:G4)</f>
        <v>9397.7999999999993</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29107.5</v>
      </c>
    </row>
    <row r="6" spans="1:27"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7" s="2" customFormat="1" ht="12.75" customHeight="1" x14ac:dyDescent="0.25">
      <c r="A7" s="2" t="s">
        <v>58</v>
      </c>
      <c r="B7" s="154"/>
      <c r="C7" s="308">
        <v>218073.04</v>
      </c>
      <c r="D7" s="162"/>
      <c r="E7" s="309">
        <v>199569.07</v>
      </c>
      <c r="F7" s="154"/>
      <c r="G7" s="308">
        <v>200273.87</v>
      </c>
      <c r="H7" s="162"/>
      <c r="I7" s="309"/>
      <c r="J7" s="154"/>
      <c r="K7" s="308"/>
      <c r="L7" s="162"/>
      <c r="M7" s="309"/>
      <c r="N7" s="154"/>
      <c r="O7" s="308"/>
      <c r="P7" s="162"/>
      <c r="Q7" s="309"/>
      <c r="R7" s="154"/>
      <c r="S7" s="308"/>
      <c r="T7" s="162"/>
      <c r="U7" s="309"/>
      <c r="V7" s="154"/>
      <c r="W7" s="308"/>
      <c r="X7" s="162"/>
      <c r="Y7" s="309"/>
      <c r="Z7" s="148"/>
      <c r="AA7" s="324">
        <f>C7+E7+G7+I7+K7+M7+O7+Q7+S7+U7+W7+Y7</f>
        <v>617915.98</v>
      </c>
    </row>
    <row r="8" spans="1:27"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row>
    <row r="9" spans="1:27"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7" ht="12.75" customHeight="1" x14ac:dyDescent="0.25">
      <c r="A10" s="2" t="s">
        <v>25</v>
      </c>
      <c r="B10" s="154">
        <v>352</v>
      </c>
      <c r="C10" s="238">
        <v>16283.9</v>
      </c>
      <c r="D10" s="162">
        <v>308</v>
      </c>
      <c r="E10" s="285">
        <v>12865.37</v>
      </c>
      <c r="F10" s="154">
        <v>310</v>
      </c>
      <c r="G10" s="238">
        <v>15133.8</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970</v>
      </c>
      <c r="AA10" s="251">
        <f t="shared" ref="AA10" si="1">C10+E10+G10+I10+K10+M10+O10+Q10+S10+U10+W10+Y10</f>
        <v>44283.07</v>
      </c>
    </row>
    <row r="11" spans="1:27" ht="12.75" customHeight="1" x14ac:dyDescent="0.25">
      <c r="A11" s="69" t="s">
        <v>65</v>
      </c>
      <c r="B11" s="154">
        <v>5</v>
      </c>
      <c r="C11" s="238">
        <v>36.799999999999997</v>
      </c>
      <c r="D11" s="162">
        <v>16</v>
      </c>
      <c r="E11" s="285">
        <v>264.32</v>
      </c>
      <c r="F11" s="154">
        <v>10</v>
      </c>
      <c r="G11" s="238">
        <v>-29.67</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31</v>
      </c>
      <c r="AA11" s="251">
        <f t="shared" si="2"/>
        <v>271.45</v>
      </c>
    </row>
    <row r="12" spans="1:27" ht="12.75" customHeight="1" x14ac:dyDescent="0.25">
      <c r="A12" s="2" t="s">
        <v>62</v>
      </c>
      <c r="B12" s="160"/>
      <c r="C12" s="308"/>
      <c r="D12" s="291">
        <v>6</v>
      </c>
      <c r="E12" s="309">
        <v>999.4</v>
      </c>
      <c r="F12" s="160">
        <v>6</v>
      </c>
      <c r="G12" s="308">
        <v>764.53</v>
      </c>
      <c r="H12" s="291"/>
      <c r="I12" s="309"/>
      <c r="J12" s="160"/>
      <c r="K12" s="308"/>
      <c r="L12" s="291"/>
      <c r="M12" s="309"/>
      <c r="N12" s="160"/>
      <c r="O12" s="308"/>
      <c r="P12" s="291"/>
      <c r="Q12" s="309"/>
      <c r="R12" s="160"/>
      <c r="S12" s="308"/>
      <c r="T12" s="291"/>
      <c r="U12" s="309"/>
      <c r="V12" s="160"/>
      <c r="W12" s="308"/>
      <c r="X12" s="291"/>
      <c r="Y12" s="309"/>
      <c r="Z12" s="304">
        <f>B12+D12+F12+H12+J12+L12+N12+P12+R12+T12+V12+X12</f>
        <v>12</v>
      </c>
      <c r="AA12" s="310">
        <f t="shared" si="2"/>
        <v>1763.9299999999998</v>
      </c>
    </row>
    <row r="13" spans="1:27"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B13+D13+F13+H13+J13+L13+N13+P13+R13+T13+V13+X13</f>
        <v>0</v>
      </c>
      <c r="AA13" s="252">
        <f t="shared" si="2"/>
        <v>0</v>
      </c>
    </row>
    <row r="14" spans="1:27" ht="12.75" customHeight="1" x14ac:dyDescent="0.25">
      <c r="A14" s="7" t="s">
        <v>19</v>
      </c>
      <c r="B14" s="154">
        <f>SUM(B10:B13)</f>
        <v>357</v>
      </c>
      <c r="C14" s="240">
        <f t="shared" ref="C14:AA14" si="3">SUM(C10:C13)</f>
        <v>16320.699999999999</v>
      </c>
      <c r="D14" s="162">
        <f t="shared" si="3"/>
        <v>330</v>
      </c>
      <c r="E14" s="260">
        <f t="shared" si="3"/>
        <v>14129.09</v>
      </c>
      <c r="F14" s="154">
        <f t="shared" si="3"/>
        <v>326</v>
      </c>
      <c r="G14" s="240">
        <f t="shared" si="3"/>
        <v>15868.66</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1013</v>
      </c>
      <c r="AA14" s="305">
        <f t="shared" si="3"/>
        <v>46318.45</v>
      </c>
    </row>
    <row r="15" spans="1:27"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7"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F18" s="154"/>
      <c r="G18" s="238"/>
      <c r="H18" s="162"/>
      <c r="I18" s="285"/>
      <c r="J18" s="154"/>
      <c r="K18" s="238"/>
      <c r="L18" s="162"/>
      <c r="M18" s="285"/>
      <c r="N18" s="154"/>
      <c r="O18" s="238"/>
      <c r="P18" s="162"/>
      <c r="Q18" s="285"/>
      <c r="R18" s="154"/>
      <c r="S18" s="238"/>
      <c r="T18" s="162"/>
      <c r="U18" s="285"/>
      <c r="V18" s="154"/>
      <c r="W18" s="238"/>
      <c r="X18" s="162"/>
      <c r="Y18" s="285"/>
      <c r="Z18" s="148">
        <f>B18+D19+F18+H18+J18+L18+N18+P18+R18+T18+V18+X18</f>
        <v>1</v>
      </c>
      <c r="AA18" s="251">
        <f>C18+E19+G18+I18+K18+M18+O18+Q18+S18+U18+W18+Y18</f>
        <v>3104.63</v>
      </c>
    </row>
    <row r="19" spans="1:27" ht="12.75" customHeight="1" x14ac:dyDescent="0.25">
      <c r="A19" s="2" t="s">
        <v>45</v>
      </c>
      <c r="B19" s="154">
        <v>-12</v>
      </c>
      <c r="C19" s="238">
        <v>5464.22</v>
      </c>
      <c r="D19" s="162">
        <v>1</v>
      </c>
      <c r="E19" s="285">
        <v>3104.63</v>
      </c>
      <c r="F19" s="154">
        <v>-5</v>
      </c>
      <c r="G19" s="238">
        <v>4048.99</v>
      </c>
      <c r="H19" s="162"/>
      <c r="I19" s="285"/>
      <c r="J19" s="154"/>
      <c r="K19" s="238"/>
      <c r="L19" s="162"/>
      <c r="M19" s="285"/>
      <c r="N19" s="154"/>
      <c r="O19" s="238"/>
      <c r="P19" s="162"/>
      <c r="Q19" s="285"/>
      <c r="R19" s="154"/>
      <c r="S19" s="238"/>
      <c r="T19" s="162"/>
      <c r="U19" s="285"/>
      <c r="V19" s="154"/>
      <c r="W19" s="238"/>
      <c r="X19" s="162"/>
      <c r="Y19" s="285"/>
      <c r="Z19" s="148" t="e">
        <f>B19+#REF!+F19+H19+J19+L19+N19+P19+R19+T19+V19+X19</f>
        <v>#REF!</v>
      </c>
      <c r="AA19" s="251" t="e">
        <f>C19+#REF!+G19+I19+K19+M19+O19+Q19+S19+U19+W19+Y19</f>
        <v>#REF!</v>
      </c>
    </row>
    <row r="20" spans="1:27" ht="12.75" customHeight="1" x14ac:dyDescent="0.25">
      <c r="A20" s="2" t="s">
        <v>22</v>
      </c>
      <c r="B20" s="160">
        <v>10</v>
      </c>
      <c r="C20" s="308">
        <v>3300.93</v>
      </c>
      <c r="D20" s="291">
        <v>22</v>
      </c>
      <c r="E20" s="309">
        <v>7225.84</v>
      </c>
      <c r="F20" s="160">
        <v>12</v>
      </c>
      <c r="G20" s="308">
        <v>5551.31</v>
      </c>
      <c r="H20" s="291"/>
      <c r="I20" s="309"/>
      <c r="J20" s="160"/>
      <c r="K20" s="308"/>
      <c r="L20" s="291"/>
      <c r="M20" s="309"/>
      <c r="N20" s="160"/>
      <c r="O20" s="308"/>
      <c r="P20" s="291"/>
      <c r="Q20" s="309"/>
      <c r="R20" s="160"/>
      <c r="S20" s="308"/>
      <c r="T20" s="291"/>
      <c r="U20" s="309"/>
      <c r="V20" s="160"/>
      <c r="W20" s="308"/>
      <c r="X20" s="291"/>
      <c r="Y20" s="309"/>
      <c r="Z20" s="304">
        <f t="shared" si="4"/>
        <v>44</v>
      </c>
      <c r="AA20" s="310">
        <f t="shared" si="4"/>
        <v>16078.080000000002</v>
      </c>
    </row>
    <row r="21" spans="1:27" ht="12.75" customHeight="1" x14ac:dyDescent="0.25">
      <c r="A21" s="2" t="s">
        <v>47</v>
      </c>
      <c r="B21" s="311">
        <v>2</v>
      </c>
      <c r="C21" s="239">
        <v>21.2</v>
      </c>
      <c r="D21" s="312"/>
      <c r="E21" s="286"/>
      <c r="F21" s="311"/>
      <c r="G21" s="239"/>
      <c r="H21" s="312"/>
      <c r="I21" s="286"/>
      <c r="J21" s="311"/>
      <c r="K21" s="239"/>
      <c r="L21" s="312"/>
      <c r="M21" s="286"/>
      <c r="N21" s="311"/>
      <c r="O21" s="239"/>
      <c r="P21" s="312"/>
      <c r="Q21" s="286"/>
      <c r="R21" s="311"/>
      <c r="S21" s="239"/>
      <c r="T21" s="312"/>
      <c r="U21" s="286"/>
      <c r="V21" s="311"/>
      <c r="W21" s="239"/>
      <c r="X21" s="312"/>
      <c r="Y21" s="286"/>
      <c r="Z21" s="313">
        <f t="shared" si="4"/>
        <v>2</v>
      </c>
      <c r="AA21" s="252">
        <f t="shared" si="4"/>
        <v>21.2</v>
      </c>
    </row>
    <row r="22" spans="1:27" ht="12.75" customHeight="1" x14ac:dyDescent="0.25">
      <c r="A22" s="3" t="s">
        <v>20</v>
      </c>
      <c r="B22" s="154">
        <f t="shared" ref="B22:AA22" si="5">SUM(B17:B21)</f>
        <v>0</v>
      </c>
      <c r="C22" s="240">
        <f t="shared" si="5"/>
        <v>8786.35</v>
      </c>
      <c r="D22" s="162">
        <f t="shared" si="5"/>
        <v>23</v>
      </c>
      <c r="E22" s="260">
        <f t="shared" si="5"/>
        <v>10330.470000000001</v>
      </c>
      <c r="F22" s="154">
        <f t="shared" si="5"/>
        <v>7</v>
      </c>
      <c r="G22" s="240">
        <f t="shared" si="5"/>
        <v>9600.2999999999993</v>
      </c>
      <c r="H22" s="162">
        <f t="shared" si="5"/>
        <v>0</v>
      </c>
      <c r="I22" s="260">
        <f t="shared" si="5"/>
        <v>0</v>
      </c>
      <c r="J22" s="154">
        <f t="shared" si="5"/>
        <v>0</v>
      </c>
      <c r="K22" s="240">
        <f t="shared" si="5"/>
        <v>0</v>
      </c>
      <c r="L22" s="162">
        <f t="shared" si="5"/>
        <v>0</v>
      </c>
      <c r="M22" s="260">
        <f t="shared" si="5"/>
        <v>0</v>
      </c>
      <c r="N22" s="154">
        <f t="shared" si="5"/>
        <v>0</v>
      </c>
      <c r="O22" s="240">
        <f t="shared" si="5"/>
        <v>0</v>
      </c>
      <c r="P22" s="162">
        <f t="shared" si="5"/>
        <v>0</v>
      </c>
      <c r="Q22" s="260">
        <f t="shared" si="5"/>
        <v>0</v>
      </c>
      <c r="R22" s="154">
        <f t="shared" si="5"/>
        <v>0</v>
      </c>
      <c r="S22" s="240">
        <f t="shared" si="5"/>
        <v>0</v>
      </c>
      <c r="T22" s="162">
        <f t="shared" si="5"/>
        <v>0</v>
      </c>
      <c r="U22" s="260">
        <f t="shared" si="5"/>
        <v>0</v>
      </c>
      <c r="V22" s="154">
        <f t="shared" si="5"/>
        <v>0</v>
      </c>
      <c r="W22" s="240">
        <f t="shared" si="5"/>
        <v>0</v>
      </c>
      <c r="X22" s="162">
        <f t="shared" si="5"/>
        <v>0</v>
      </c>
      <c r="Y22" s="260">
        <f t="shared" si="5"/>
        <v>0</v>
      </c>
      <c r="Z22" s="304" t="e">
        <f t="shared" si="5"/>
        <v>#REF!</v>
      </c>
      <c r="AA22" s="305" t="e">
        <f t="shared" si="5"/>
        <v>#REF!</v>
      </c>
    </row>
    <row r="23" spans="1:27" ht="12.75" customHeight="1" x14ac:dyDescent="0.25">
      <c r="A23" s="3"/>
      <c r="B23" s="154"/>
      <c r="C23" s="241"/>
      <c r="D23" s="162"/>
      <c r="E23" s="284"/>
      <c r="F23" s="154"/>
      <c r="G23" s="241"/>
      <c r="H23" s="162"/>
      <c r="I23" s="284"/>
      <c r="J23" s="154"/>
      <c r="K23" s="241"/>
      <c r="L23" s="162"/>
      <c r="M23" s="284"/>
      <c r="N23" s="154"/>
      <c r="O23" s="241"/>
      <c r="P23" s="162"/>
      <c r="Q23" s="284"/>
      <c r="R23" s="154"/>
      <c r="S23" s="241"/>
      <c r="T23" s="162"/>
      <c r="U23" s="284"/>
      <c r="V23" s="154"/>
      <c r="W23" s="241"/>
      <c r="X23" s="162"/>
      <c r="Y23" s="284"/>
      <c r="Z23" s="148"/>
      <c r="AA23" s="251"/>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582</v>
      </c>
      <c r="C25" s="238">
        <v>19053.349999999999</v>
      </c>
      <c r="D25" s="162">
        <v>570</v>
      </c>
      <c r="E25" s="285">
        <v>12341.76</v>
      </c>
      <c r="F25" s="154">
        <v>546</v>
      </c>
      <c r="G25" s="238">
        <v>6011.66</v>
      </c>
      <c r="H25" s="162"/>
      <c r="I25" s="285"/>
      <c r="J25" s="154"/>
      <c r="K25" s="238"/>
      <c r="L25" s="162"/>
      <c r="M25" s="285"/>
      <c r="N25" s="154"/>
      <c r="O25" s="238"/>
      <c r="P25" s="162"/>
      <c r="Q25" s="285"/>
      <c r="R25" s="154"/>
      <c r="S25" s="238"/>
      <c r="T25" s="162"/>
      <c r="U25" s="285"/>
      <c r="V25" s="154"/>
      <c r="W25" s="238"/>
      <c r="X25" s="162"/>
      <c r="Y25" s="285"/>
      <c r="Z25" s="148">
        <f>B25+D25+F25+H25+J25+L25+N25+P25+R25+T25+V25+X25</f>
        <v>1698</v>
      </c>
      <c r="AA25" s="251">
        <f>C25+E25+G25+I25+K25+M25+O25+Q25+S25+U25+W25+Y25</f>
        <v>37406.770000000004</v>
      </c>
    </row>
    <row r="26" spans="1:27" ht="12.75" customHeight="1" x14ac:dyDescent="0.25">
      <c r="A26" s="2" t="s">
        <v>66</v>
      </c>
      <c r="B26" s="154">
        <v>142</v>
      </c>
      <c r="C26" s="238">
        <v>878.82</v>
      </c>
      <c r="D26" s="162">
        <v>220</v>
      </c>
      <c r="E26" s="285">
        <v>459.26</v>
      </c>
      <c r="F26" s="154">
        <v>205</v>
      </c>
      <c r="G26" s="238">
        <v>500.91</v>
      </c>
      <c r="H26" s="162"/>
      <c r="I26" s="285"/>
      <c r="J26" s="154"/>
      <c r="K26" s="238"/>
      <c r="L26" s="162"/>
      <c r="M26" s="285"/>
      <c r="N26" s="154"/>
      <c r="O26" s="238"/>
      <c r="P26" s="162"/>
      <c r="Q26" s="285"/>
      <c r="R26" s="154"/>
      <c r="S26" s="238"/>
      <c r="T26" s="162"/>
      <c r="U26" s="285"/>
      <c r="V26" s="154"/>
      <c r="W26" s="238"/>
      <c r="X26" s="162"/>
      <c r="Y26" s="285"/>
      <c r="Z26" s="148">
        <f>B26+D26+F26+H26+J26+L26+N26+P26+R26+T26+V26+X26</f>
        <v>567</v>
      </c>
      <c r="AA26" s="251">
        <f>C26+E26+G26+I26+K26+M26+O26+Q26+S26+U26+W26+Y26</f>
        <v>1838.99</v>
      </c>
    </row>
    <row r="27" spans="1:27" s="12" customFormat="1" ht="12.75" customHeight="1" x14ac:dyDescent="0.25">
      <c r="A27" s="10" t="s">
        <v>59</v>
      </c>
      <c r="B27" s="157">
        <f t="shared" ref="B27:Y27" si="6">B25+B26</f>
        <v>724</v>
      </c>
      <c r="C27" s="242">
        <f t="shared" si="6"/>
        <v>19932.169999999998</v>
      </c>
      <c r="D27" s="287">
        <f t="shared" si="6"/>
        <v>790</v>
      </c>
      <c r="E27" s="288">
        <f t="shared" si="6"/>
        <v>12801.02</v>
      </c>
      <c r="F27" s="157">
        <f t="shared" si="6"/>
        <v>751</v>
      </c>
      <c r="G27" s="242">
        <f t="shared" si="6"/>
        <v>6512.57</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2265</v>
      </c>
      <c r="AA27" s="255">
        <f t="shared" si="7"/>
        <v>39245.760000000002</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45039.22</v>
      </c>
      <c r="D29" s="162"/>
      <c r="E29" s="260">
        <f>SUM(E14+E22+E27)</f>
        <v>37260.58</v>
      </c>
      <c r="F29" s="154"/>
      <c r="G29" s="240">
        <f>SUM(G14+G22+G27)</f>
        <v>31981.53</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t="e">
        <f>SUM(AA14+AA22+AA27)</f>
        <v>#REF!</v>
      </c>
    </row>
    <row r="30" spans="1:27"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x14ac:dyDescent="0.25">
      <c r="A32" s="13" t="s">
        <v>40</v>
      </c>
      <c r="B32" s="154">
        <v>2</v>
      </c>
      <c r="C32" s="238">
        <v>1538.16</v>
      </c>
      <c r="D32" s="162">
        <v>1</v>
      </c>
      <c r="E32" s="285">
        <v>533.23</v>
      </c>
      <c r="F32" s="154">
        <v>1</v>
      </c>
      <c r="G32" s="238">
        <v>372.56</v>
      </c>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4</v>
      </c>
      <c r="AA32" s="257">
        <f t="shared" si="8"/>
        <v>2443.9500000000003</v>
      </c>
    </row>
    <row r="33" spans="1:27" s="14" customFormat="1" x14ac:dyDescent="0.25">
      <c r="A33" s="13" t="s">
        <v>53</v>
      </c>
      <c r="B33" s="154">
        <v>20</v>
      </c>
      <c r="C33" s="238">
        <v>4080.74</v>
      </c>
      <c r="D33" s="162">
        <v>1</v>
      </c>
      <c r="E33" s="285">
        <v>1550.15</v>
      </c>
      <c r="F33" s="154">
        <v>12</v>
      </c>
      <c r="G33" s="238">
        <v>2943.29</v>
      </c>
      <c r="H33" s="162"/>
      <c r="I33" s="285"/>
      <c r="J33" s="154"/>
      <c r="K33" s="238"/>
      <c r="L33" s="162"/>
      <c r="M33" s="285"/>
      <c r="N33" s="154"/>
      <c r="O33" s="238"/>
      <c r="P33" s="162"/>
      <c r="Q33" s="285"/>
      <c r="R33" s="154"/>
      <c r="S33" s="238"/>
      <c r="T33" s="162"/>
      <c r="U33" s="285"/>
      <c r="V33" s="154"/>
      <c r="W33" s="238"/>
      <c r="X33" s="162"/>
      <c r="Y33" s="285"/>
      <c r="Z33" s="150">
        <f t="shared" si="8"/>
        <v>33</v>
      </c>
      <c r="AA33" s="257">
        <f t="shared" si="8"/>
        <v>8574.18</v>
      </c>
    </row>
    <row r="34" spans="1:27"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27" s="3" customFormat="1" ht="12.75" customHeight="1" x14ac:dyDescent="0.25">
      <c r="A35" s="3" t="s">
        <v>51</v>
      </c>
      <c r="B35" s="158">
        <f t="shared" ref="B35:AA35" si="9">SUM(B32:B34)</f>
        <v>22</v>
      </c>
      <c r="C35" s="243">
        <f t="shared" si="9"/>
        <v>5618.9</v>
      </c>
      <c r="D35" s="289">
        <f t="shared" si="9"/>
        <v>2</v>
      </c>
      <c r="E35" s="290">
        <f t="shared" si="9"/>
        <v>2083.38</v>
      </c>
      <c r="F35" s="158">
        <f t="shared" si="9"/>
        <v>13</v>
      </c>
      <c r="G35" s="243">
        <f t="shared" si="9"/>
        <v>3315.85</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37</v>
      </c>
      <c r="AA35" s="256">
        <f t="shared" si="9"/>
        <v>11018.130000000001</v>
      </c>
    </row>
    <row r="36" spans="1:27"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27"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27"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row>
    <row r="39" spans="1:27" s="16" customFormat="1" ht="26.4" x14ac:dyDescent="0.25">
      <c r="A39" s="15" t="s">
        <v>55</v>
      </c>
      <c r="B39" s="152"/>
      <c r="C39" s="244">
        <f>C29-C5-C35</f>
        <v>28917.22</v>
      </c>
      <c r="D39" s="152"/>
      <c r="E39" s="244">
        <f>E29-E5-E35</f>
        <v>25970.600000000002</v>
      </c>
      <c r="F39" s="159"/>
      <c r="G39" s="244">
        <f>G29-G5-G35</f>
        <v>19267.88</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t="e">
        <f>AA29-AA5-AA35</f>
        <v>#REF!</v>
      </c>
    </row>
    <row r="40" spans="1:27" x14ac:dyDescent="0.25">
      <c r="A40" s="2"/>
    </row>
  </sheetData>
  <mergeCells count="13">
    <mergeCell ref="L1:M1"/>
    <mergeCell ref="B1:C1"/>
    <mergeCell ref="D1:E1"/>
    <mergeCell ref="F1:G1"/>
    <mergeCell ref="H1:I1"/>
    <mergeCell ref="J1:K1"/>
    <mergeCell ref="Z1:AA1"/>
    <mergeCell ref="N1:O1"/>
    <mergeCell ref="P1:Q1"/>
    <mergeCell ref="R1:S1"/>
    <mergeCell ref="T1:U1"/>
    <mergeCell ref="V1:W1"/>
    <mergeCell ref="X1:Y1"/>
  </mergeCells>
  <pageMargins left="0.18" right="0.2" top="0.51" bottom="0.86" header="0.5" footer="0.5"/>
  <pageSetup scale="98" orientation="landscape" r:id="rId1"/>
  <headerFooter alignWithMargins="0">
    <oddFooter>&amp;L&amp;8&amp;Z&amp;F&amp;R&amp;8Prepared by Danielle Meier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AE39"/>
  <sheetViews>
    <sheetView zoomScaleNormal="100" workbookViewId="0">
      <pane xSplit="1" topLeftCell="B1" activePane="topRight" state="frozen"/>
      <selection activeCell="B3" sqref="B3"/>
      <selection pane="topRight"/>
    </sheetView>
  </sheetViews>
  <sheetFormatPr defaultColWidth="9.33203125" defaultRowHeight="13.2" x14ac:dyDescent="0.25"/>
  <cols>
    <col min="1" max="1" width="50.6640625" style="86" customWidth="1"/>
    <col min="2" max="2" width="9.6640625" style="205" customWidth="1"/>
    <col min="3" max="3" width="14.33203125" style="364" customWidth="1"/>
    <col min="4" max="4" width="9.6640625" style="205" customWidth="1"/>
    <col min="5" max="5" width="14.5546875" style="364" customWidth="1"/>
    <col min="6" max="6" width="9.6640625" style="205" customWidth="1"/>
    <col min="7" max="7" width="13.109375" style="364" customWidth="1"/>
    <col min="8" max="8" width="9.6640625" style="205" customWidth="1"/>
    <col min="9" max="9" width="14.5546875" style="364" customWidth="1"/>
    <col min="10" max="10" width="9.6640625" style="205" hidden="1" customWidth="1"/>
    <col min="11" max="11" width="14.5546875" style="364" hidden="1" customWidth="1"/>
    <col min="12" max="12" width="9.6640625" style="205" hidden="1" customWidth="1"/>
    <col min="13" max="13" width="14.5546875" style="364" hidden="1" customWidth="1"/>
    <col min="14" max="14" width="9.6640625" style="205" hidden="1" customWidth="1"/>
    <col min="15" max="15" width="14.5546875" style="364" hidden="1" customWidth="1"/>
    <col min="16" max="16" width="9.6640625" style="205" hidden="1" customWidth="1"/>
    <col min="17" max="17" width="14.5546875" style="364" hidden="1" customWidth="1"/>
    <col min="18" max="18" width="9.6640625" style="205" hidden="1" customWidth="1"/>
    <col min="19" max="19" width="14.5546875" style="364" hidden="1" customWidth="1"/>
    <col min="20" max="20" width="9.6640625" style="205" hidden="1" customWidth="1"/>
    <col min="21" max="21" width="14.5546875" style="364" hidden="1" customWidth="1"/>
    <col min="22" max="22" width="9.6640625" style="205" hidden="1" customWidth="1"/>
    <col min="23" max="23" width="14.5546875" style="364" hidden="1" customWidth="1"/>
    <col min="24" max="24" width="9.6640625" style="205" hidden="1" customWidth="1"/>
    <col min="25" max="25" width="14.5546875" style="364" hidden="1" customWidth="1"/>
    <col min="26" max="26" width="9.6640625" style="205" customWidth="1"/>
    <col min="27" max="27" width="14.5546875" style="364" customWidth="1"/>
    <col min="28" max="28" width="9.33203125" style="86"/>
    <col min="29" max="29" width="10" style="86" bestFit="1" customWidth="1"/>
    <col min="30" max="16384" width="9.33203125" style="86"/>
  </cols>
  <sheetData>
    <row r="1" spans="1:31" ht="16.5" customHeight="1" x14ac:dyDescent="0.25">
      <c r="A1" s="117" t="s">
        <v>81</v>
      </c>
      <c r="B1" s="412" t="s">
        <v>0</v>
      </c>
      <c r="C1" s="412"/>
      <c r="D1" s="413" t="s">
        <v>1</v>
      </c>
      <c r="E1" s="413"/>
      <c r="F1" s="412" t="s">
        <v>2</v>
      </c>
      <c r="G1" s="412"/>
      <c r="H1" s="413" t="s">
        <v>3</v>
      </c>
      <c r="I1" s="413"/>
      <c r="J1" s="412" t="s">
        <v>4</v>
      </c>
      <c r="K1" s="412"/>
      <c r="L1" s="413" t="s">
        <v>16</v>
      </c>
      <c r="M1" s="413"/>
      <c r="N1" s="414" t="s">
        <v>6</v>
      </c>
      <c r="O1" s="414"/>
      <c r="P1" s="413" t="s">
        <v>7</v>
      </c>
      <c r="Q1" s="413"/>
      <c r="R1" s="412" t="s">
        <v>8</v>
      </c>
      <c r="S1" s="412"/>
      <c r="T1" s="415" t="s">
        <v>9</v>
      </c>
      <c r="U1" s="415"/>
      <c r="V1" s="412" t="s">
        <v>10</v>
      </c>
      <c r="W1" s="412"/>
      <c r="X1" s="413" t="s">
        <v>11</v>
      </c>
      <c r="Y1" s="413"/>
      <c r="Z1" s="199" t="s">
        <v>17</v>
      </c>
      <c r="AA1" s="377" t="s">
        <v>17</v>
      </c>
    </row>
    <row r="2" spans="1:31" ht="12.75" customHeight="1" x14ac:dyDescent="0.25">
      <c r="A2" s="87" t="s">
        <v>36</v>
      </c>
      <c r="B2" s="194" t="s">
        <v>13</v>
      </c>
      <c r="C2" s="326" t="s">
        <v>14</v>
      </c>
      <c r="D2" s="189" t="s">
        <v>13</v>
      </c>
      <c r="E2" s="337" t="s">
        <v>14</v>
      </c>
      <c r="F2" s="194" t="s">
        <v>13</v>
      </c>
      <c r="G2" s="326" t="s">
        <v>14</v>
      </c>
      <c r="H2" s="189" t="s">
        <v>13</v>
      </c>
      <c r="I2" s="337" t="s">
        <v>14</v>
      </c>
      <c r="J2" s="194" t="s">
        <v>13</v>
      </c>
      <c r="K2" s="326" t="s">
        <v>14</v>
      </c>
      <c r="L2" s="189" t="s">
        <v>13</v>
      </c>
      <c r="M2" s="337" t="s">
        <v>14</v>
      </c>
      <c r="N2" s="194" t="s">
        <v>13</v>
      </c>
      <c r="O2" s="326" t="s">
        <v>14</v>
      </c>
      <c r="P2" s="189" t="s">
        <v>13</v>
      </c>
      <c r="Q2" s="337" t="s">
        <v>14</v>
      </c>
      <c r="R2" s="194" t="s">
        <v>13</v>
      </c>
      <c r="S2" s="326" t="s">
        <v>14</v>
      </c>
      <c r="T2" s="189" t="s">
        <v>13</v>
      </c>
      <c r="U2" s="337" t="s">
        <v>14</v>
      </c>
      <c r="V2" s="194" t="s">
        <v>13</v>
      </c>
      <c r="W2" s="326" t="s">
        <v>14</v>
      </c>
      <c r="X2" s="189" t="s">
        <v>13</v>
      </c>
      <c r="Y2" s="337" t="s">
        <v>14</v>
      </c>
      <c r="Z2" s="181" t="s">
        <v>13</v>
      </c>
      <c r="AA2" s="347" t="s">
        <v>14</v>
      </c>
      <c r="AB2" s="63"/>
    </row>
    <row r="3" spans="1:31" s="90" customFormat="1" ht="12.75" customHeight="1" x14ac:dyDescent="0.25">
      <c r="A3" s="89" t="s">
        <v>37</v>
      </c>
      <c r="B3" s="107">
        <v>2641</v>
      </c>
      <c r="C3" s="354">
        <v>61077.1</v>
      </c>
      <c r="D3" s="108">
        <v>2641</v>
      </c>
      <c r="E3" s="369">
        <v>60246.1</v>
      </c>
      <c r="F3" s="107">
        <v>2500</v>
      </c>
      <c r="G3" s="354">
        <v>57646.8</v>
      </c>
      <c r="H3" s="108"/>
      <c r="I3" s="369"/>
      <c r="J3" s="107"/>
      <c r="K3" s="358"/>
      <c r="L3" s="108"/>
      <c r="M3" s="390"/>
      <c r="N3" s="107"/>
      <c r="O3" s="354"/>
      <c r="P3" s="108"/>
      <c r="Q3" s="369"/>
      <c r="R3" s="107"/>
      <c r="S3" s="354"/>
      <c r="T3" s="108"/>
      <c r="U3" s="369"/>
      <c r="V3" s="107"/>
      <c r="W3" s="354"/>
      <c r="X3" s="108"/>
      <c r="Y3" s="365"/>
      <c r="Z3" s="200">
        <f>B3+D3+F3+H3+J3+L3+N3+P3+R3+T3+V3+X3</f>
        <v>7782</v>
      </c>
      <c r="AA3" s="378">
        <f>C3+E3+G3+I3+K3+M3+O3+Q3+S3+U3+W3+Y3</f>
        <v>178970</v>
      </c>
    </row>
    <row r="4" spans="1:31" s="90" customFormat="1" ht="12.75" customHeight="1" x14ac:dyDescent="0.25">
      <c r="A4" s="88" t="s">
        <v>38</v>
      </c>
      <c r="B4" s="107"/>
      <c r="C4" s="361">
        <v>5242</v>
      </c>
      <c r="D4" s="108"/>
      <c r="E4" s="371">
        <v>5170</v>
      </c>
      <c r="F4" s="107"/>
      <c r="G4" s="361">
        <v>4948</v>
      </c>
      <c r="H4" s="108"/>
      <c r="I4" s="371"/>
      <c r="J4" s="107"/>
      <c r="K4" s="355"/>
      <c r="L4" s="108"/>
      <c r="M4" s="374"/>
      <c r="N4" s="107"/>
      <c r="O4" s="361"/>
      <c r="P4" s="108"/>
      <c r="Q4" s="371"/>
      <c r="R4" s="107"/>
      <c r="S4" s="361"/>
      <c r="T4" s="108"/>
      <c r="U4" s="371"/>
      <c r="V4" s="107"/>
      <c r="W4" s="361"/>
      <c r="X4" s="108"/>
      <c r="Y4" s="366"/>
      <c r="Z4" s="200"/>
      <c r="AA4" s="379">
        <f>SUM(C4:Y4)</f>
        <v>15360</v>
      </c>
    </row>
    <row r="5" spans="1:31" s="90" customFormat="1" ht="12.75" customHeight="1" x14ac:dyDescent="0.25">
      <c r="A5" s="87" t="s">
        <v>15</v>
      </c>
      <c r="B5" s="107"/>
      <c r="C5" s="357">
        <f>SUM(C3:C4)</f>
        <v>66319.100000000006</v>
      </c>
      <c r="D5" s="108"/>
      <c r="E5" s="368">
        <f>SUM(E3:E4)</f>
        <v>65416.1</v>
      </c>
      <c r="F5" s="207"/>
      <c r="G5" s="402">
        <f>SUM(G3:G4)</f>
        <v>62594.8</v>
      </c>
      <c r="H5" s="205"/>
      <c r="I5" s="405">
        <f>SUM(I3:I4)</f>
        <v>0</v>
      </c>
      <c r="J5" s="207"/>
      <c r="K5" s="356">
        <f>SUM(K3:K4)</f>
        <v>0</v>
      </c>
      <c r="L5" s="205"/>
      <c r="M5" s="367">
        <f>SUM(M3:M4)</f>
        <v>0</v>
      </c>
      <c r="N5" s="207"/>
      <c r="O5" s="356">
        <f>SUM(O3:O4)</f>
        <v>0</v>
      </c>
      <c r="P5" s="205"/>
      <c r="Q5" s="367">
        <f>SUM(Q3:Q4)</f>
        <v>0</v>
      </c>
      <c r="R5" s="207"/>
      <c r="S5" s="356">
        <f>SUM(S3:S4)</f>
        <v>0</v>
      </c>
      <c r="T5" s="205"/>
      <c r="U5" s="367">
        <f>SUM(U3:U4)</f>
        <v>0</v>
      </c>
      <c r="V5" s="207"/>
      <c r="W5" s="356">
        <f>SUM(W3:W4)</f>
        <v>0</v>
      </c>
      <c r="X5" s="205"/>
      <c r="Y5" s="367">
        <f>SUM(Y3:Y4)</f>
        <v>0</v>
      </c>
      <c r="Z5" s="201"/>
      <c r="AA5" s="380">
        <f>SUM(AA3:AA4)</f>
        <v>194330</v>
      </c>
    </row>
    <row r="6" spans="1:31" s="90" customFormat="1" ht="12.75" customHeight="1" x14ac:dyDescent="0.25">
      <c r="A6" s="88"/>
      <c r="B6" s="107"/>
      <c r="C6" s="357"/>
      <c r="D6" s="108"/>
      <c r="E6" s="368"/>
      <c r="F6" s="107"/>
      <c r="G6" s="357"/>
      <c r="H6" s="108"/>
      <c r="I6" s="368"/>
      <c r="J6" s="107"/>
      <c r="K6" s="357"/>
      <c r="L6" s="108"/>
      <c r="M6" s="373"/>
      <c r="N6" s="107"/>
      <c r="O6" s="357"/>
      <c r="P6" s="108"/>
      <c r="Q6" s="368"/>
      <c r="R6" s="107"/>
      <c r="S6" s="357"/>
      <c r="T6" s="108"/>
      <c r="U6" s="368"/>
      <c r="V6" s="107"/>
      <c r="W6" s="357"/>
      <c r="X6" s="108"/>
      <c r="Y6" s="368"/>
      <c r="Z6" s="200"/>
      <c r="AA6" s="381"/>
    </row>
    <row r="7" spans="1:31" s="92" customFormat="1" ht="12.75" customHeight="1" x14ac:dyDescent="0.25">
      <c r="A7" s="91" t="s">
        <v>58</v>
      </c>
      <c r="B7" s="107"/>
      <c r="C7" s="354">
        <v>1410174.55</v>
      </c>
      <c r="D7" s="108"/>
      <c r="E7" s="369">
        <v>1606090.06</v>
      </c>
      <c r="F7" s="107"/>
      <c r="G7" s="354">
        <v>1316187.8999999999</v>
      </c>
      <c r="H7" s="108"/>
      <c r="I7" s="369"/>
      <c r="J7" s="107"/>
      <c r="K7" s="354"/>
      <c r="L7" s="108"/>
      <c r="M7" s="369"/>
      <c r="N7" s="107"/>
      <c r="O7" s="354"/>
      <c r="P7" s="108"/>
      <c r="Q7" s="369"/>
      <c r="R7" s="107"/>
      <c r="S7" s="354"/>
      <c r="T7" s="108"/>
      <c r="U7" s="369"/>
      <c r="V7" s="107"/>
      <c r="W7" s="354"/>
      <c r="X7" s="108"/>
      <c r="Y7" s="369"/>
      <c r="Z7" s="200"/>
      <c r="AA7" s="382">
        <f>SUM(C7,E7,G7,I7,K7,M7,O7,Q7,S7,U7,W7,Y7)</f>
        <v>4332452.51</v>
      </c>
      <c r="AD7" s="91"/>
    </row>
    <row r="8" spans="1:31" s="90" customFormat="1" ht="12.75" customHeight="1" x14ac:dyDescent="0.25">
      <c r="A8" s="93"/>
      <c r="B8" s="107"/>
      <c r="C8" s="357"/>
      <c r="D8" s="108"/>
      <c r="E8" s="368"/>
      <c r="F8" s="107"/>
      <c r="G8" s="357"/>
      <c r="H8" s="108"/>
      <c r="I8" s="368"/>
      <c r="J8" s="107"/>
      <c r="K8" s="357"/>
      <c r="L8" s="108"/>
      <c r="M8" s="368"/>
      <c r="N8" s="107"/>
      <c r="O8" s="357"/>
      <c r="P8" s="108"/>
      <c r="Q8" s="368"/>
      <c r="R8" s="107"/>
      <c r="S8" s="357"/>
      <c r="T8" s="108"/>
      <c r="U8" s="368"/>
      <c r="V8" s="107"/>
      <c r="W8" s="357"/>
      <c r="X8" s="108"/>
      <c r="Y8" s="368"/>
      <c r="Z8" s="200"/>
      <c r="AA8" s="381"/>
      <c r="AD8" s="94"/>
    </row>
    <row r="9" spans="1:31" s="96" customFormat="1" ht="12.75" customHeight="1" x14ac:dyDescent="0.25">
      <c r="A9" s="87" t="s">
        <v>23</v>
      </c>
      <c r="B9" s="107"/>
      <c r="C9" s="354"/>
      <c r="D9" s="108"/>
      <c r="E9" s="369"/>
      <c r="F9" s="107"/>
      <c r="G9" s="354"/>
      <c r="H9" s="108"/>
      <c r="I9" s="369"/>
      <c r="J9" s="107"/>
      <c r="K9" s="354"/>
      <c r="L9" s="108"/>
      <c r="M9" s="369"/>
      <c r="N9" s="107"/>
      <c r="O9" s="354"/>
      <c r="P9" s="108"/>
      <c r="Q9" s="369"/>
      <c r="R9" s="107"/>
      <c r="S9" s="354"/>
      <c r="T9" s="108"/>
      <c r="U9" s="369"/>
      <c r="V9" s="107"/>
      <c r="W9" s="354"/>
      <c r="X9" s="108"/>
      <c r="Y9" s="369"/>
      <c r="Z9" s="200"/>
      <c r="AA9" s="378"/>
      <c r="AB9" s="97"/>
      <c r="AC9" s="97"/>
    </row>
    <row r="10" spans="1:31" s="95" customFormat="1" ht="12.75" customHeight="1" x14ac:dyDescent="0.25">
      <c r="A10" s="88" t="s">
        <v>25</v>
      </c>
      <c r="B10" s="107">
        <v>1314</v>
      </c>
      <c r="C10" s="354">
        <v>52801.45</v>
      </c>
      <c r="D10" s="108">
        <v>1286</v>
      </c>
      <c r="E10" s="369">
        <v>48465.4</v>
      </c>
      <c r="F10" s="107">
        <v>1202</v>
      </c>
      <c r="G10" s="354">
        <v>44800.27</v>
      </c>
      <c r="H10" s="108"/>
      <c r="I10" s="369"/>
      <c r="J10" s="107"/>
      <c r="K10" s="354"/>
      <c r="L10" s="108"/>
      <c r="M10" s="369"/>
      <c r="N10" s="107"/>
      <c r="O10" s="354"/>
      <c r="P10" s="108"/>
      <c r="Q10" s="369"/>
      <c r="R10" s="107"/>
      <c r="S10" s="354"/>
      <c r="T10" s="108"/>
      <c r="U10" s="369"/>
      <c r="V10" s="107"/>
      <c r="W10" s="354"/>
      <c r="X10" s="108"/>
      <c r="Y10" s="369"/>
      <c r="Z10" s="200">
        <f>SUM(B10+D10+F10+H10+J10+L10+N10+P10+R10+T10+V10+X10)</f>
        <v>3802</v>
      </c>
      <c r="AA10" s="382">
        <f>SUM(C10,E10,G10,I10,K10,M10,O10,Q10,S10,U10,W10,Y10)</f>
        <v>146067.12</v>
      </c>
      <c r="AB10" s="98"/>
      <c r="AC10" s="99"/>
      <c r="AD10" s="122"/>
      <c r="AE10" s="100"/>
    </row>
    <row r="11" spans="1:31" s="95" customFormat="1" ht="12.75" customHeight="1" x14ac:dyDescent="0.25">
      <c r="A11" s="88" t="s">
        <v>65</v>
      </c>
      <c r="B11" s="107">
        <v>2</v>
      </c>
      <c r="C11" s="354">
        <v>17.72</v>
      </c>
      <c r="D11" s="108"/>
      <c r="E11" s="369"/>
      <c r="F11" s="107">
        <v>9</v>
      </c>
      <c r="G11" s="354">
        <v>157.09</v>
      </c>
      <c r="H11" s="108"/>
      <c r="I11" s="369"/>
      <c r="J11" s="107"/>
      <c r="K11" s="354"/>
      <c r="L11" s="108"/>
      <c r="M11" s="369"/>
      <c r="N11" s="107"/>
      <c r="O11" s="354"/>
      <c r="P11" s="108"/>
      <c r="Q11" s="369"/>
      <c r="R11" s="107"/>
      <c r="S11" s="354"/>
      <c r="T11" s="108"/>
      <c r="U11" s="369"/>
      <c r="V11" s="107"/>
      <c r="W11" s="354"/>
      <c r="X11" s="108"/>
      <c r="Y11" s="369"/>
      <c r="Z11" s="200">
        <f>SUM(B11+D11+F11+H11+J11+L11+N11+P11+R11+T11+V11+X11)</f>
        <v>11</v>
      </c>
      <c r="AA11" s="382">
        <f>SUM(C11,E11,G11,I11,K11,M11,O11,Q11,S11,U11,W11,Y11)</f>
        <v>174.81</v>
      </c>
      <c r="AB11" s="101"/>
      <c r="AC11" s="99"/>
      <c r="AD11" s="122"/>
    </row>
    <row r="12" spans="1:31" s="95" customFormat="1" ht="12.75" customHeight="1" x14ac:dyDescent="0.25">
      <c r="A12" s="88" t="s">
        <v>60</v>
      </c>
      <c r="B12" s="107">
        <v>32</v>
      </c>
      <c r="C12" s="354">
        <v>5080.0200000000004</v>
      </c>
      <c r="D12" s="108">
        <v>22</v>
      </c>
      <c r="E12" s="369">
        <v>2451.69</v>
      </c>
      <c r="F12" s="107">
        <v>24</v>
      </c>
      <c r="G12" s="354">
        <v>695.55</v>
      </c>
      <c r="H12" s="108"/>
      <c r="I12" s="369"/>
      <c r="J12" s="107"/>
      <c r="K12" s="354"/>
      <c r="L12" s="108"/>
      <c r="M12" s="369"/>
      <c r="N12" s="107"/>
      <c r="O12" s="354"/>
      <c r="P12" s="108"/>
      <c r="Q12" s="369"/>
      <c r="R12" s="107"/>
      <c r="S12" s="354"/>
      <c r="T12" s="108"/>
      <c r="U12" s="369"/>
      <c r="V12" s="107"/>
      <c r="W12" s="354"/>
      <c r="X12" s="108"/>
      <c r="Y12" s="369"/>
      <c r="Z12" s="200">
        <f>SUM(B12+D12+F12+H12+J12+L12+N12+P12+R12+T12+V12+X12)</f>
        <v>78</v>
      </c>
      <c r="AA12" s="382">
        <f>SUM(C12,E12,G12,I12,K12,M12,O12,Q12,S12,U12,W12,Y12)</f>
        <v>8227.26</v>
      </c>
      <c r="AB12" s="101"/>
      <c r="AC12" s="99"/>
      <c r="AD12" s="122"/>
    </row>
    <row r="13" spans="1:31" s="90" customFormat="1" ht="12.75" customHeight="1" x14ac:dyDescent="0.25">
      <c r="A13" s="88" t="s">
        <v>61</v>
      </c>
      <c r="B13" s="107">
        <v>1890</v>
      </c>
      <c r="C13" s="354">
        <v>24862.2</v>
      </c>
      <c r="D13" s="108">
        <v>2536</v>
      </c>
      <c r="E13" s="369">
        <v>29144.2</v>
      </c>
      <c r="F13" s="107">
        <v>2848</v>
      </c>
      <c r="G13" s="354">
        <v>21376.5</v>
      </c>
      <c r="H13" s="108"/>
      <c r="I13" s="369"/>
      <c r="J13" s="107"/>
      <c r="K13" s="354"/>
      <c r="L13" s="108"/>
      <c r="M13" s="369"/>
      <c r="N13" s="107"/>
      <c r="O13" s="354"/>
      <c r="P13" s="108"/>
      <c r="Q13" s="369"/>
      <c r="R13" s="107"/>
      <c r="S13" s="354"/>
      <c r="T13" s="108"/>
      <c r="U13" s="369"/>
      <c r="V13" s="107"/>
      <c r="W13" s="354"/>
      <c r="X13" s="108"/>
      <c r="Y13" s="369"/>
      <c r="Z13" s="200">
        <f>SUM(B13+D13+F13+H13+J13+L13+N13+P13+R13+T13+V13+X13)</f>
        <v>7274</v>
      </c>
      <c r="AA13" s="382">
        <f>SUM(C13,E13,G13,I13,K13,M13,O13,Q13,S13,U13,W13,Y13)</f>
        <v>75382.899999999994</v>
      </c>
      <c r="AB13" s="101"/>
      <c r="AC13" s="99"/>
      <c r="AD13" s="94"/>
    </row>
    <row r="14" spans="1:31" s="90" customFormat="1" ht="12.75" customHeight="1" x14ac:dyDescent="0.25">
      <c r="A14" s="102" t="s">
        <v>19</v>
      </c>
      <c r="B14" s="208">
        <f>SUM(B10:B13)</f>
        <v>3238</v>
      </c>
      <c r="C14" s="359">
        <f>SUM(C10:C13)</f>
        <v>82761.39</v>
      </c>
      <c r="D14" s="206">
        <f>SUM(D10:D13)</f>
        <v>3844</v>
      </c>
      <c r="E14" s="370">
        <f>SUM(E10:E13)</f>
        <v>80061.290000000008</v>
      </c>
      <c r="F14" s="208">
        <f>SUM(F10:F13)</f>
        <v>4083</v>
      </c>
      <c r="G14" s="359">
        <f t="shared" ref="G14:Y14" si="0">SUM(G10:G13)</f>
        <v>67029.41</v>
      </c>
      <c r="H14" s="206">
        <f>SUM(H10:H13)</f>
        <v>0</v>
      </c>
      <c r="I14" s="370">
        <f t="shared" si="0"/>
        <v>0</v>
      </c>
      <c r="J14" s="208">
        <f>SUM(J10:J13)</f>
        <v>0</v>
      </c>
      <c r="K14" s="359">
        <f t="shared" si="0"/>
        <v>0</v>
      </c>
      <c r="L14" s="206">
        <f>SUM(L10:L13)</f>
        <v>0</v>
      </c>
      <c r="M14" s="370">
        <f t="shared" si="0"/>
        <v>0</v>
      </c>
      <c r="N14" s="208">
        <f>SUM(N10:N13)</f>
        <v>0</v>
      </c>
      <c r="O14" s="359">
        <f t="shared" si="0"/>
        <v>0</v>
      </c>
      <c r="P14" s="206">
        <f>SUM(P10:P13)</f>
        <v>0</v>
      </c>
      <c r="Q14" s="370">
        <f t="shared" si="0"/>
        <v>0</v>
      </c>
      <c r="R14" s="208">
        <f>SUM(R10:R13)</f>
        <v>0</v>
      </c>
      <c r="S14" s="359">
        <f t="shared" si="0"/>
        <v>0</v>
      </c>
      <c r="T14" s="206">
        <f>SUM(T10:T13)</f>
        <v>0</v>
      </c>
      <c r="U14" s="370">
        <f t="shared" si="0"/>
        <v>0</v>
      </c>
      <c r="V14" s="208">
        <f>SUM(V10:V13)</f>
        <v>0</v>
      </c>
      <c r="W14" s="359">
        <f t="shared" si="0"/>
        <v>0</v>
      </c>
      <c r="X14" s="206">
        <f>SUM(X10:X13)</f>
        <v>0</v>
      </c>
      <c r="Y14" s="370">
        <f t="shared" si="0"/>
        <v>0</v>
      </c>
      <c r="Z14" s="202">
        <f>B14+D14+F14+H14+J14+L14+N14+P14+R14+T14+V14+X14</f>
        <v>11165</v>
      </c>
      <c r="AA14" s="383">
        <f>SUM(C14,E14,G14,I14,K14,M14,O14,Q14,S14,U14,W14,Y14)</f>
        <v>229852.09</v>
      </c>
      <c r="AB14" s="92"/>
      <c r="AC14" s="103"/>
      <c r="AD14" s="123"/>
    </row>
    <row r="15" spans="1:31" s="90" customFormat="1" ht="12.75" customHeight="1" x14ac:dyDescent="0.25">
      <c r="A15" s="86"/>
      <c r="B15" s="107"/>
      <c r="C15" s="357"/>
      <c r="D15" s="108"/>
      <c r="E15" s="368"/>
      <c r="F15" s="107"/>
      <c r="G15" s="357"/>
      <c r="H15" s="146"/>
      <c r="I15" s="368"/>
      <c r="J15" s="107"/>
      <c r="K15" s="357"/>
      <c r="L15" s="108"/>
      <c r="M15" s="368"/>
      <c r="N15" s="107"/>
      <c r="O15" s="357"/>
      <c r="P15" s="108"/>
      <c r="Q15" s="368"/>
      <c r="R15" s="107"/>
      <c r="S15" s="357"/>
      <c r="T15" s="108"/>
      <c r="U15" s="368"/>
      <c r="V15" s="107"/>
      <c r="W15" s="357"/>
      <c r="X15" s="108"/>
      <c r="Y15" s="368"/>
      <c r="Z15" s="200"/>
      <c r="AA15" s="381"/>
      <c r="AB15" s="92"/>
      <c r="AD15" s="103"/>
    </row>
    <row r="16" spans="1:31" ht="12.75" customHeight="1" x14ac:dyDescent="0.25">
      <c r="A16" s="87" t="s">
        <v>24</v>
      </c>
      <c r="B16" s="107"/>
      <c r="C16" s="376"/>
      <c r="D16" s="108"/>
      <c r="E16" s="375"/>
      <c r="F16" s="207"/>
      <c r="G16" s="403"/>
      <c r="H16" s="146"/>
      <c r="I16" s="406"/>
      <c r="J16" s="207"/>
      <c r="K16" s="360"/>
      <c r="N16" s="207"/>
      <c r="O16" s="360"/>
      <c r="R16" s="207"/>
      <c r="S16" s="360"/>
      <c r="V16" s="207"/>
      <c r="W16" s="360"/>
      <c r="Z16" s="201"/>
      <c r="AA16" s="380"/>
    </row>
    <row r="17" spans="1:30" ht="12.75" customHeight="1" x14ac:dyDescent="0.25">
      <c r="A17" s="88" t="s">
        <v>43</v>
      </c>
      <c r="B17" s="107"/>
      <c r="C17" s="376"/>
      <c r="D17" s="108"/>
      <c r="E17" s="375"/>
      <c r="F17" s="207"/>
      <c r="G17" s="403"/>
      <c r="I17" s="406"/>
      <c r="J17" s="207"/>
      <c r="K17" s="360"/>
      <c r="N17" s="207"/>
      <c r="O17" s="360"/>
      <c r="R17" s="207"/>
      <c r="S17" s="360"/>
      <c r="V17" s="207"/>
      <c r="W17" s="360"/>
      <c r="Z17" s="201"/>
      <c r="AA17" s="380"/>
    </row>
    <row r="18" spans="1:30" ht="12.75" customHeight="1" x14ac:dyDescent="0.25">
      <c r="A18" s="88" t="s">
        <v>21</v>
      </c>
      <c r="B18" s="107"/>
      <c r="C18" s="376"/>
      <c r="D18" s="108"/>
      <c r="E18" s="375"/>
      <c r="F18" s="207"/>
      <c r="G18" s="403"/>
      <c r="I18" s="406"/>
      <c r="J18" s="207"/>
      <c r="K18" s="360"/>
      <c r="N18" s="207"/>
      <c r="O18" s="360"/>
      <c r="R18" s="207"/>
      <c r="S18" s="360"/>
      <c r="V18" s="207"/>
      <c r="W18" s="360"/>
      <c r="Z18" s="201"/>
      <c r="AA18" s="380"/>
    </row>
    <row r="19" spans="1:30" ht="12.75" customHeight="1" x14ac:dyDescent="0.25">
      <c r="A19" s="88" t="s">
        <v>45</v>
      </c>
      <c r="B19" s="107">
        <v>33</v>
      </c>
      <c r="C19" s="376">
        <v>9162.08</v>
      </c>
      <c r="D19" s="400">
        <v>52</v>
      </c>
      <c r="E19" s="401">
        <v>23129.71</v>
      </c>
      <c r="F19" s="207">
        <v>39</v>
      </c>
      <c r="G19" s="403">
        <v>17651.54</v>
      </c>
      <c r="I19" s="406"/>
      <c r="J19" s="207"/>
      <c r="K19" s="360"/>
      <c r="N19" s="207"/>
      <c r="O19" s="360"/>
      <c r="R19" s="207"/>
      <c r="S19" s="360"/>
      <c r="V19" s="207"/>
      <c r="W19" s="360"/>
      <c r="Z19" s="200">
        <f>SUM(B19+D19+F19+H19+J19+L19+N19+P19+R19+T19+V19+X19)</f>
        <v>124</v>
      </c>
      <c r="AA19" s="382">
        <f>SUM(C19,E19,G19,I19,K19,M19,O19,Q19,S19,U19,W19,Y19)</f>
        <v>49943.33</v>
      </c>
    </row>
    <row r="20" spans="1:30" ht="12.75" customHeight="1" x14ac:dyDescent="0.25">
      <c r="A20" s="88" t="s">
        <v>22</v>
      </c>
      <c r="B20" s="107">
        <v>13</v>
      </c>
      <c r="C20" s="376">
        <v>2570.71</v>
      </c>
      <c r="D20" s="108">
        <v>13</v>
      </c>
      <c r="E20" s="375">
        <v>5030.3100000000004</v>
      </c>
      <c r="F20" s="207">
        <v>147</v>
      </c>
      <c r="G20" s="403">
        <v>43361.71</v>
      </c>
      <c r="I20" s="406"/>
      <c r="J20" s="207"/>
      <c r="K20" s="360"/>
      <c r="N20" s="207"/>
      <c r="O20" s="360"/>
      <c r="R20" s="207"/>
      <c r="S20" s="360"/>
      <c r="V20" s="207"/>
      <c r="W20" s="360"/>
      <c r="Z20" s="200">
        <f>SUM(B20+D20+F20+H20+J20+L20+N20+P20+R20+T20+V20+X20)</f>
        <v>173</v>
      </c>
      <c r="AA20" s="382">
        <f>SUM(C20,E20,G20,I20,K20,M20,O20,Q20,S20,U20,W20,Y20)</f>
        <v>50962.729999999996</v>
      </c>
    </row>
    <row r="21" spans="1:30" ht="12.75" customHeight="1" x14ac:dyDescent="0.25">
      <c r="A21" s="88" t="s">
        <v>47</v>
      </c>
      <c r="B21" s="107"/>
      <c r="C21" s="376"/>
      <c r="D21" s="108"/>
      <c r="E21" s="375"/>
      <c r="F21" s="207"/>
      <c r="G21" s="403"/>
      <c r="I21" s="406"/>
      <c r="J21" s="207"/>
      <c r="K21" s="360"/>
      <c r="N21" s="207"/>
      <c r="O21" s="360"/>
      <c r="R21" s="207"/>
      <c r="S21" s="360"/>
      <c r="V21" s="207"/>
      <c r="W21" s="360"/>
      <c r="Z21" s="200">
        <f>SUM(B21+D21+F21+H21+J21+L21+N21+P21+R21+T21+V21+X21)</f>
        <v>0</v>
      </c>
      <c r="AA21" s="382">
        <f>SUM(C21,E21,G21,I21,K21,M21,O21,Q21,S21,U21,W21,Y21)</f>
        <v>0</v>
      </c>
    </row>
    <row r="22" spans="1:30" x14ac:dyDescent="0.25">
      <c r="A22" s="87" t="s">
        <v>20</v>
      </c>
      <c r="B22" s="208">
        <f>SUM(B18:B21)</f>
        <v>46</v>
      </c>
      <c r="C22" s="359">
        <f>SUM(C18:C21)</f>
        <v>11732.79</v>
      </c>
      <c r="D22" s="206">
        <f>SUM(D18:D21)</f>
        <v>65</v>
      </c>
      <c r="E22" s="370">
        <f>SUM(E18:E21)</f>
        <v>28160.02</v>
      </c>
      <c r="F22" s="208">
        <f>SUM(F18:F21)</f>
        <v>186</v>
      </c>
      <c r="G22" s="359">
        <f t="shared" ref="G22:Y22" si="1">SUM(G18:G21)</f>
        <v>61013.25</v>
      </c>
      <c r="H22" s="206">
        <f>SUM(H18:H21)</f>
        <v>0</v>
      </c>
      <c r="I22" s="370">
        <f t="shared" si="1"/>
        <v>0</v>
      </c>
      <c r="J22" s="208">
        <f>SUM(J18:J21)</f>
        <v>0</v>
      </c>
      <c r="K22" s="359">
        <f t="shared" si="1"/>
        <v>0</v>
      </c>
      <c r="L22" s="206">
        <f>SUM(L18:L21)</f>
        <v>0</v>
      </c>
      <c r="M22" s="370">
        <f t="shared" si="1"/>
        <v>0</v>
      </c>
      <c r="N22" s="208">
        <f>SUM(N18:N21)</f>
        <v>0</v>
      </c>
      <c r="O22" s="359">
        <f t="shared" si="1"/>
        <v>0</v>
      </c>
      <c r="P22" s="206">
        <f>SUM(P18:P21)</f>
        <v>0</v>
      </c>
      <c r="Q22" s="370">
        <f t="shared" si="1"/>
        <v>0</v>
      </c>
      <c r="R22" s="208">
        <f>SUM(R18:R21)</f>
        <v>0</v>
      </c>
      <c r="S22" s="359">
        <f t="shared" si="1"/>
        <v>0</v>
      </c>
      <c r="T22" s="206">
        <f>SUM(T18:T21)</f>
        <v>0</v>
      </c>
      <c r="U22" s="370">
        <f t="shared" si="1"/>
        <v>0</v>
      </c>
      <c r="V22" s="208">
        <f>SUM(V18:V21)</f>
        <v>0</v>
      </c>
      <c r="W22" s="359">
        <f t="shared" si="1"/>
        <v>0</v>
      </c>
      <c r="X22" s="206">
        <f>SUM(X18:X21)</f>
        <v>0</v>
      </c>
      <c r="Y22" s="370">
        <f t="shared" si="1"/>
        <v>0</v>
      </c>
      <c r="Z22" s="202">
        <f>SUM(Z18:Z21)</f>
        <v>297</v>
      </c>
      <c r="AA22" s="383">
        <f>SUM(AA18:AA21)</f>
        <v>100906.06</v>
      </c>
    </row>
    <row r="23" spans="1:30" ht="12.75" customHeight="1" x14ac:dyDescent="0.25">
      <c r="A23" s="87"/>
      <c r="B23" s="107"/>
      <c r="C23" s="376"/>
      <c r="D23" s="108"/>
      <c r="E23" s="375"/>
      <c r="F23" s="207"/>
      <c r="G23" s="403"/>
      <c r="I23" s="406"/>
      <c r="J23" s="207"/>
      <c r="K23" s="360"/>
      <c r="N23" s="207"/>
      <c r="O23" s="360"/>
      <c r="R23" s="207"/>
      <c r="S23" s="360"/>
      <c r="V23" s="207"/>
      <c r="W23" s="360"/>
      <c r="Z23" s="201"/>
      <c r="AA23" s="380"/>
    </row>
    <row r="24" spans="1:30" ht="12.75" customHeight="1" x14ac:dyDescent="0.25">
      <c r="A24" s="87" t="s">
        <v>26</v>
      </c>
      <c r="B24" s="107"/>
      <c r="C24" s="376"/>
      <c r="D24" s="108"/>
      <c r="E24" s="375"/>
      <c r="F24" s="207"/>
      <c r="G24" s="403"/>
      <c r="I24" s="406"/>
      <c r="J24" s="207"/>
      <c r="K24" s="360"/>
      <c r="N24" s="207"/>
      <c r="O24" s="360"/>
      <c r="R24" s="207"/>
      <c r="S24" s="360"/>
      <c r="V24" s="207"/>
      <c r="W24" s="360"/>
      <c r="Z24" s="201"/>
      <c r="AA24" s="380"/>
    </row>
    <row r="25" spans="1:30" ht="12.75" customHeight="1" x14ac:dyDescent="0.25">
      <c r="A25" s="2" t="s">
        <v>67</v>
      </c>
      <c r="B25" s="107"/>
      <c r="C25" s="376"/>
      <c r="D25" s="108"/>
      <c r="E25" s="375"/>
      <c r="F25" s="207"/>
      <c r="G25" s="404"/>
      <c r="I25" s="406"/>
      <c r="J25" s="207"/>
      <c r="K25" s="360"/>
      <c r="N25" s="207"/>
      <c r="O25" s="360"/>
      <c r="R25" s="207"/>
      <c r="S25" s="360"/>
      <c r="V25" s="207"/>
      <c r="W25" s="360"/>
      <c r="Z25" s="201"/>
      <c r="AA25" s="380"/>
    </row>
    <row r="26" spans="1:30" ht="12.75" customHeight="1" x14ac:dyDescent="0.25">
      <c r="A26" s="2" t="s">
        <v>66</v>
      </c>
      <c r="B26" s="107"/>
      <c r="C26" s="376"/>
      <c r="D26" s="108"/>
      <c r="E26" s="375"/>
      <c r="F26" s="207"/>
      <c r="G26" s="404"/>
      <c r="I26" s="406"/>
      <c r="J26" s="207"/>
      <c r="K26" s="360"/>
      <c r="N26" s="207"/>
      <c r="O26" s="360"/>
      <c r="R26" s="207"/>
      <c r="S26" s="360"/>
      <c r="V26" s="207"/>
      <c r="W26" s="360"/>
      <c r="Z26" s="201"/>
      <c r="AA26" s="380"/>
      <c r="AD26" s="104"/>
    </row>
    <row r="27" spans="1:30" s="105" customFormat="1" ht="12.75" customHeight="1" x14ac:dyDescent="0.25">
      <c r="A27" s="93" t="s">
        <v>59</v>
      </c>
      <c r="B27" s="208">
        <f t="shared" ref="B27:Y27" si="2">B25+B26</f>
        <v>0</v>
      </c>
      <c r="C27" s="359">
        <f t="shared" si="2"/>
        <v>0</v>
      </c>
      <c r="D27" s="206">
        <f t="shared" si="2"/>
        <v>0</v>
      </c>
      <c r="E27" s="370">
        <f t="shared" si="2"/>
        <v>0</v>
      </c>
      <c r="F27" s="208">
        <f t="shared" si="2"/>
        <v>0</v>
      </c>
      <c r="G27" s="359">
        <f t="shared" si="2"/>
        <v>0</v>
      </c>
      <c r="H27" s="206">
        <f t="shared" si="2"/>
        <v>0</v>
      </c>
      <c r="I27" s="370">
        <f t="shared" si="2"/>
        <v>0</v>
      </c>
      <c r="J27" s="208">
        <f t="shared" si="2"/>
        <v>0</v>
      </c>
      <c r="K27" s="359">
        <f t="shared" si="2"/>
        <v>0</v>
      </c>
      <c r="L27" s="206">
        <f t="shared" si="2"/>
        <v>0</v>
      </c>
      <c r="M27" s="370">
        <f t="shared" si="2"/>
        <v>0</v>
      </c>
      <c r="N27" s="208">
        <f t="shared" si="2"/>
        <v>0</v>
      </c>
      <c r="O27" s="359">
        <f t="shared" si="2"/>
        <v>0</v>
      </c>
      <c r="P27" s="206">
        <f t="shared" si="2"/>
        <v>0</v>
      </c>
      <c r="Q27" s="370">
        <f t="shared" si="2"/>
        <v>0</v>
      </c>
      <c r="R27" s="208">
        <f t="shared" si="2"/>
        <v>0</v>
      </c>
      <c r="S27" s="359">
        <f t="shared" si="2"/>
        <v>0</v>
      </c>
      <c r="T27" s="206">
        <f t="shared" si="2"/>
        <v>0</v>
      </c>
      <c r="U27" s="370">
        <f t="shared" si="2"/>
        <v>0</v>
      </c>
      <c r="V27" s="208">
        <f t="shared" si="2"/>
        <v>0</v>
      </c>
      <c r="W27" s="359">
        <f t="shared" si="2"/>
        <v>0</v>
      </c>
      <c r="X27" s="206">
        <f t="shared" si="2"/>
        <v>0</v>
      </c>
      <c r="Y27" s="370">
        <f t="shared" si="2"/>
        <v>0</v>
      </c>
      <c r="Z27" s="202">
        <f t="shared" ref="Z27:AA27" si="3">SUM(Z25:Z26)</f>
        <v>0</v>
      </c>
      <c r="AA27" s="383">
        <f t="shared" si="3"/>
        <v>0</v>
      </c>
    </row>
    <row r="28" spans="1:30" s="105" customFormat="1" ht="12.75" customHeight="1" x14ac:dyDescent="0.25">
      <c r="A28" s="93"/>
      <c r="B28" s="107"/>
      <c r="C28" s="357"/>
      <c r="D28" s="108"/>
      <c r="E28" s="368"/>
      <c r="F28" s="107"/>
      <c r="G28" s="357"/>
      <c r="H28" s="108"/>
      <c r="I28" s="368"/>
      <c r="J28" s="107"/>
      <c r="K28" s="357"/>
      <c r="L28" s="108"/>
      <c r="M28" s="368"/>
      <c r="N28" s="107"/>
      <c r="O28" s="357"/>
      <c r="P28" s="108"/>
      <c r="Q28" s="368"/>
      <c r="R28" s="107"/>
      <c r="S28" s="357"/>
      <c r="T28" s="108"/>
      <c r="U28" s="368"/>
      <c r="V28" s="107"/>
      <c r="W28" s="357"/>
      <c r="X28" s="108"/>
      <c r="Y28" s="368"/>
      <c r="Z28" s="200"/>
      <c r="AA28" s="381"/>
    </row>
    <row r="29" spans="1:30" ht="12.75" customHeight="1" x14ac:dyDescent="0.25">
      <c r="A29" s="106" t="s">
        <v>18</v>
      </c>
      <c r="B29" s="107">
        <f t="shared" ref="B29:AA29" si="4">SUM(B14+B22+B27)</f>
        <v>3284</v>
      </c>
      <c r="C29" s="357">
        <f t="shared" si="4"/>
        <v>94494.18</v>
      </c>
      <c r="D29" s="108">
        <f t="shared" si="4"/>
        <v>3909</v>
      </c>
      <c r="E29" s="368">
        <f t="shared" si="4"/>
        <v>108221.31000000001</v>
      </c>
      <c r="F29" s="207">
        <f t="shared" si="4"/>
        <v>4269</v>
      </c>
      <c r="G29" s="402">
        <f t="shared" si="4"/>
        <v>128042.66</v>
      </c>
      <c r="H29" s="205">
        <f t="shared" si="4"/>
        <v>0</v>
      </c>
      <c r="I29" s="405">
        <f t="shared" si="4"/>
        <v>0</v>
      </c>
      <c r="J29" s="207">
        <f t="shared" si="4"/>
        <v>0</v>
      </c>
      <c r="K29" s="356">
        <f t="shared" si="4"/>
        <v>0</v>
      </c>
      <c r="L29" s="205">
        <f t="shared" si="4"/>
        <v>0</v>
      </c>
      <c r="M29" s="367">
        <f t="shared" si="4"/>
        <v>0</v>
      </c>
      <c r="N29" s="207">
        <f t="shared" si="4"/>
        <v>0</v>
      </c>
      <c r="O29" s="356">
        <f t="shared" si="4"/>
        <v>0</v>
      </c>
      <c r="P29" s="205">
        <f t="shared" si="4"/>
        <v>0</v>
      </c>
      <c r="Q29" s="367">
        <f t="shared" si="4"/>
        <v>0</v>
      </c>
      <c r="R29" s="207">
        <f t="shared" si="4"/>
        <v>0</v>
      </c>
      <c r="S29" s="356">
        <f t="shared" si="4"/>
        <v>0</v>
      </c>
      <c r="T29" s="205">
        <f t="shared" si="4"/>
        <v>0</v>
      </c>
      <c r="U29" s="367">
        <f t="shared" si="4"/>
        <v>0</v>
      </c>
      <c r="V29" s="207">
        <f t="shared" si="4"/>
        <v>0</v>
      </c>
      <c r="W29" s="356">
        <f t="shared" si="4"/>
        <v>0</v>
      </c>
      <c r="X29" s="205">
        <f t="shared" si="4"/>
        <v>0</v>
      </c>
      <c r="Y29" s="367">
        <f t="shared" si="4"/>
        <v>0</v>
      </c>
      <c r="Z29" s="201">
        <f t="shared" si="4"/>
        <v>11462</v>
      </c>
      <c r="AA29" s="380">
        <f t="shared" si="4"/>
        <v>330758.15000000002</v>
      </c>
    </row>
    <row r="30" spans="1:30" s="90" customFormat="1" ht="12.75" customHeight="1" x14ac:dyDescent="0.25">
      <c r="A30" s="94"/>
      <c r="B30" s="107"/>
      <c r="C30" s="354"/>
      <c r="D30" s="108"/>
      <c r="E30" s="369"/>
      <c r="F30" s="107"/>
      <c r="G30" s="354"/>
      <c r="H30" s="108"/>
      <c r="I30" s="369"/>
      <c r="J30" s="107"/>
      <c r="K30" s="354"/>
      <c r="L30" s="108"/>
      <c r="M30" s="369"/>
      <c r="N30" s="107"/>
      <c r="O30" s="354"/>
      <c r="P30" s="108"/>
      <c r="Q30" s="375"/>
      <c r="R30" s="107"/>
      <c r="S30" s="376"/>
      <c r="T30" s="108"/>
      <c r="U30" s="369"/>
      <c r="V30" s="107"/>
      <c r="W30" s="354"/>
      <c r="X30" s="108"/>
      <c r="Y30" s="375"/>
      <c r="Z30" s="200"/>
      <c r="AA30" s="378"/>
    </row>
    <row r="31" spans="1:30" s="90" customFormat="1" ht="12.75" customHeight="1" x14ac:dyDescent="0.25">
      <c r="A31" s="87" t="s">
        <v>27</v>
      </c>
      <c r="B31" s="107"/>
      <c r="C31" s="357"/>
      <c r="D31" s="108"/>
      <c r="E31" s="368"/>
      <c r="F31" s="107"/>
      <c r="G31" s="357"/>
      <c r="H31" s="108"/>
      <c r="I31" s="368"/>
      <c r="J31" s="107"/>
      <c r="K31" s="357"/>
      <c r="L31" s="108"/>
      <c r="M31" s="368"/>
      <c r="N31" s="107"/>
      <c r="O31" s="357"/>
      <c r="P31" s="108"/>
      <c r="Q31" s="368"/>
      <c r="R31" s="107"/>
      <c r="S31" s="357"/>
      <c r="T31" s="108"/>
      <c r="U31" s="368"/>
      <c r="V31" s="107"/>
      <c r="W31" s="357"/>
      <c r="X31" s="108"/>
      <c r="Y31" s="368"/>
      <c r="Z31" s="200"/>
      <c r="AA31" s="381"/>
    </row>
    <row r="32" spans="1:30" x14ac:dyDescent="0.25">
      <c r="A32" s="91" t="s">
        <v>40</v>
      </c>
      <c r="B32" s="107">
        <v>22</v>
      </c>
      <c r="C32" s="354">
        <v>9164.59</v>
      </c>
      <c r="D32" s="108">
        <v>36</v>
      </c>
      <c r="E32" s="369">
        <v>12961.34</v>
      </c>
      <c r="F32" s="107">
        <v>3</v>
      </c>
      <c r="G32" s="354">
        <v>361.86</v>
      </c>
      <c r="H32" s="108"/>
      <c r="I32" s="369"/>
      <c r="J32" s="107"/>
      <c r="K32" s="354"/>
      <c r="L32" s="108"/>
      <c r="M32" s="369"/>
      <c r="N32" s="107"/>
      <c r="O32" s="354"/>
      <c r="P32" s="108"/>
      <c r="Q32" s="369"/>
      <c r="R32" s="107"/>
      <c r="S32" s="354"/>
      <c r="T32" s="108"/>
      <c r="U32" s="369"/>
      <c r="V32" s="107"/>
      <c r="W32" s="354"/>
      <c r="X32" s="108"/>
      <c r="Y32" s="369"/>
      <c r="Z32" s="201"/>
      <c r="AA32" s="382">
        <f>SUM(C32,E32,G32,I32,K32,M32,O32,Q32,S32,U32,W32,Y32)</f>
        <v>22487.79</v>
      </c>
    </row>
    <row r="33" spans="1:29" x14ac:dyDescent="0.25">
      <c r="A33" s="91" t="s">
        <v>53</v>
      </c>
      <c r="B33" s="107"/>
      <c r="C33" s="354"/>
      <c r="D33" s="108"/>
      <c r="E33" s="369"/>
      <c r="F33" s="107"/>
      <c r="G33" s="354"/>
      <c r="H33" s="108"/>
      <c r="I33" s="369"/>
      <c r="J33" s="107"/>
      <c r="K33" s="354"/>
      <c r="L33" s="108"/>
      <c r="M33" s="369"/>
      <c r="N33" s="107"/>
      <c r="O33" s="354"/>
      <c r="P33" s="108"/>
      <c r="Q33" s="369"/>
      <c r="R33" s="107"/>
      <c r="S33" s="354"/>
      <c r="T33" s="108"/>
      <c r="U33" s="369"/>
      <c r="V33" s="107"/>
      <c r="W33" s="354"/>
      <c r="X33" s="108"/>
      <c r="Y33" s="369"/>
      <c r="Z33" s="201"/>
      <c r="AA33" s="382">
        <f>SUM(C33,E33,G33,I33,K33,M33,O33,Q33,S33,U33,W33,Y33)</f>
        <v>0</v>
      </c>
    </row>
    <row r="34" spans="1:29" x14ac:dyDescent="0.25">
      <c r="A34" s="91" t="s">
        <v>41</v>
      </c>
      <c r="B34" s="109"/>
      <c r="C34" s="361"/>
      <c r="D34" s="110"/>
      <c r="E34" s="371"/>
      <c r="F34" s="109"/>
      <c r="G34" s="361"/>
      <c r="H34" s="110"/>
      <c r="I34" s="371"/>
      <c r="J34" s="109"/>
      <c r="K34" s="361"/>
      <c r="L34" s="110"/>
      <c r="M34" s="371"/>
      <c r="N34" s="109"/>
      <c r="O34" s="361"/>
      <c r="P34" s="110"/>
      <c r="Q34" s="371"/>
      <c r="R34" s="109"/>
      <c r="S34" s="361"/>
      <c r="T34" s="110"/>
      <c r="U34" s="371"/>
      <c r="V34" s="109"/>
      <c r="W34" s="361"/>
      <c r="X34" s="110"/>
      <c r="Y34" s="371"/>
      <c r="Z34" s="203"/>
      <c r="AA34" s="384">
        <f>SUM(C34,E34,G34,I34,K34,M34,O34,Q34,S34,U34,W34,Y34)</f>
        <v>0</v>
      </c>
    </row>
    <row r="35" spans="1:29" s="87" customFormat="1" ht="12.75" customHeight="1" x14ac:dyDescent="0.25">
      <c r="A35" s="87" t="s">
        <v>51</v>
      </c>
      <c r="B35" s="107">
        <f t="shared" ref="B35:AA35" si="5">SUM(B32:B34)</f>
        <v>22</v>
      </c>
      <c r="C35" s="357">
        <f t="shared" si="5"/>
        <v>9164.59</v>
      </c>
      <c r="D35" s="108">
        <f t="shared" si="5"/>
        <v>36</v>
      </c>
      <c r="E35" s="368">
        <f t="shared" si="5"/>
        <v>12961.34</v>
      </c>
      <c r="F35" s="107">
        <f t="shared" si="5"/>
        <v>3</v>
      </c>
      <c r="G35" s="357">
        <f t="shared" si="5"/>
        <v>361.86</v>
      </c>
      <c r="H35" s="108">
        <f t="shared" si="5"/>
        <v>0</v>
      </c>
      <c r="I35" s="368">
        <f t="shared" si="5"/>
        <v>0</v>
      </c>
      <c r="J35" s="107">
        <f t="shared" si="5"/>
        <v>0</v>
      </c>
      <c r="K35" s="357">
        <f t="shared" si="5"/>
        <v>0</v>
      </c>
      <c r="L35" s="108">
        <f t="shared" si="5"/>
        <v>0</v>
      </c>
      <c r="M35" s="368">
        <f t="shared" si="5"/>
        <v>0</v>
      </c>
      <c r="N35" s="107">
        <f t="shared" si="5"/>
        <v>0</v>
      </c>
      <c r="O35" s="357">
        <f t="shared" si="5"/>
        <v>0</v>
      </c>
      <c r="P35" s="108">
        <f t="shared" si="5"/>
        <v>0</v>
      </c>
      <c r="Q35" s="368">
        <f t="shared" si="5"/>
        <v>0</v>
      </c>
      <c r="R35" s="107">
        <f t="shared" si="5"/>
        <v>0</v>
      </c>
      <c r="S35" s="357">
        <f t="shared" si="5"/>
        <v>0</v>
      </c>
      <c r="T35" s="108">
        <f t="shared" si="5"/>
        <v>0</v>
      </c>
      <c r="U35" s="368">
        <f t="shared" si="5"/>
        <v>0</v>
      </c>
      <c r="V35" s="107">
        <f t="shared" si="5"/>
        <v>0</v>
      </c>
      <c r="W35" s="357">
        <f t="shared" si="5"/>
        <v>0</v>
      </c>
      <c r="X35" s="108">
        <f t="shared" si="5"/>
        <v>0</v>
      </c>
      <c r="Y35" s="368">
        <f t="shared" si="5"/>
        <v>0</v>
      </c>
      <c r="Z35" s="200">
        <f t="shared" si="5"/>
        <v>0</v>
      </c>
      <c r="AA35" s="381">
        <f t="shared" si="5"/>
        <v>22487.79</v>
      </c>
      <c r="AB35" s="111"/>
      <c r="AC35" s="112"/>
    </row>
    <row r="36" spans="1:29" s="87" customFormat="1" ht="12.75" customHeight="1" x14ac:dyDescent="0.25">
      <c r="B36" s="107"/>
      <c r="C36" s="357"/>
      <c r="D36" s="108"/>
      <c r="E36" s="368"/>
      <c r="F36" s="107"/>
      <c r="G36" s="357"/>
      <c r="H36" s="108"/>
      <c r="I36" s="368"/>
      <c r="J36" s="107"/>
      <c r="K36" s="357"/>
      <c r="L36" s="108"/>
      <c r="M36" s="368"/>
      <c r="N36" s="107"/>
      <c r="O36" s="357"/>
      <c r="P36" s="108"/>
      <c r="Q36" s="368"/>
      <c r="R36" s="107"/>
      <c r="S36" s="357"/>
      <c r="T36" s="108"/>
      <c r="U36" s="368"/>
      <c r="V36" s="107"/>
      <c r="W36" s="357"/>
      <c r="X36" s="108"/>
      <c r="Y36" s="368"/>
      <c r="Z36" s="200"/>
      <c r="AA36" s="381"/>
      <c r="AB36" s="111"/>
      <c r="AC36" s="112"/>
    </row>
    <row r="37" spans="1:29" s="113" customFormat="1" ht="12.75" customHeight="1" x14ac:dyDescent="0.25">
      <c r="A37" s="113" t="s">
        <v>54</v>
      </c>
      <c r="B37" s="107"/>
      <c r="C37" s="354">
        <f>Statewide!C37*0.4</f>
        <v>4357.9666666666408</v>
      </c>
      <c r="D37" s="108"/>
      <c r="E37" s="369">
        <f>Statewide!E37*0.4</f>
        <v>4357.9666666666408</v>
      </c>
      <c r="F37" s="207"/>
      <c r="G37" s="404">
        <v>4358</v>
      </c>
      <c r="H37" s="205"/>
      <c r="I37" s="407">
        <f>Statewide!I37*0.4</f>
        <v>0</v>
      </c>
      <c r="J37" s="207"/>
      <c r="K37" s="362">
        <f>Statewide!K37*0.4</f>
        <v>0</v>
      </c>
      <c r="L37" s="205"/>
      <c r="M37" s="372">
        <f>Statewide!M37*0.4</f>
        <v>0</v>
      </c>
      <c r="N37" s="207"/>
      <c r="O37" s="362">
        <f>Statewide!O37*0.4</f>
        <v>0</v>
      </c>
      <c r="P37" s="205"/>
      <c r="Q37" s="372">
        <f>Statewide!Q37*0.4</f>
        <v>0</v>
      </c>
      <c r="R37" s="207"/>
      <c r="S37" s="362">
        <f>Statewide!S37*0.4</f>
        <v>0</v>
      </c>
      <c r="T37" s="205"/>
      <c r="U37" s="372">
        <f>Statewide!U37*0.4</f>
        <v>0</v>
      </c>
      <c r="V37" s="207"/>
      <c r="W37" s="362">
        <f>Statewide!W37*0.4</f>
        <v>0</v>
      </c>
      <c r="X37" s="205"/>
      <c r="Y37" s="372">
        <f>Statewide!Y37*0.4</f>
        <v>0</v>
      </c>
      <c r="Z37" s="201"/>
      <c r="AA37" s="385">
        <f>SUM(B37:Z37)</f>
        <v>13073.933333333282</v>
      </c>
    </row>
    <row r="38" spans="1:29" s="88" customFormat="1" ht="12.75" customHeight="1" x14ac:dyDescent="0.25">
      <c r="A38" s="87"/>
      <c r="B38" s="107"/>
      <c r="C38" s="354"/>
      <c r="D38" s="108"/>
      <c r="E38" s="369"/>
      <c r="F38" s="207"/>
      <c r="G38" s="404"/>
      <c r="H38" s="205"/>
      <c r="I38" s="407"/>
      <c r="J38" s="207"/>
      <c r="K38" s="362"/>
      <c r="L38" s="205"/>
      <c r="M38" s="372"/>
      <c r="N38" s="207"/>
      <c r="O38" s="362"/>
      <c r="P38" s="205"/>
      <c r="Q38" s="372"/>
      <c r="R38" s="207"/>
      <c r="S38" s="362"/>
      <c r="T38" s="205"/>
      <c r="U38" s="372"/>
      <c r="V38" s="207"/>
      <c r="W38" s="362"/>
      <c r="X38" s="205"/>
      <c r="Y38" s="372"/>
      <c r="Z38" s="201"/>
      <c r="AA38" s="385"/>
    </row>
    <row r="39" spans="1:29" s="116" customFormat="1" ht="26.4" x14ac:dyDescent="0.25">
      <c r="A39" s="114" t="s">
        <v>55</v>
      </c>
      <c r="B39" s="204"/>
      <c r="C39" s="363">
        <f>C29-C3-C35-(C37-C4)</f>
        <v>25136.523333333353</v>
      </c>
      <c r="D39" s="363"/>
      <c r="E39" s="399">
        <f t="shared" ref="E39:M39" si="6">E29-E3-E35-(E37-E4)</f>
        <v>35825.903333333372</v>
      </c>
      <c r="F39" s="363"/>
      <c r="G39" s="363">
        <f t="shared" si="6"/>
        <v>70624</v>
      </c>
      <c r="H39" s="363"/>
      <c r="I39" s="363">
        <f t="shared" si="6"/>
        <v>0</v>
      </c>
      <c r="J39" s="363"/>
      <c r="K39" s="363">
        <f t="shared" si="6"/>
        <v>0</v>
      </c>
      <c r="L39" s="363"/>
      <c r="M39" s="363">
        <f t="shared" si="6"/>
        <v>0</v>
      </c>
      <c r="N39" s="204"/>
      <c r="O39" s="363">
        <f>O29-O3-O35-(O37-O4)</f>
        <v>0</v>
      </c>
      <c r="P39" s="204"/>
      <c r="Q39" s="363">
        <f>Q29-Q3-Q35-(Q37-Q4)</f>
        <v>0</v>
      </c>
      <c r="R39" s="204"/>
      <c r="S39" s="363">
        <f>S29-S3-S35-(S37-S4)</f>
        <v>0</v>
      </c>
      <c r="T39" s="204"/>
      <c r="U39" s="363">
        <f>U29-U3-U35-(U37-U4)</f>
        <v>0</v>
      </c>
      <c r="V39" s="204"/>
      <c r="W39" s="363">
        <f>W29-W3-W35-(W37-W4)</f>
        <v>0</v>
      </c>
      <c r="X39" s="204"/>
      <c r="Y39" s="363">
        <f>Y29-Y3-Y35-(Y37-Y4)</f>
        <v>0</v>
      </c>
      <c r="Z39" s="204"/>
      <c r="AA39" s="363">
        <f>AA29-AA3-AA35-(AA37-AA4)</f>
        <v>131586.42666666672</v>
      </c>
      <c r="AB39" s="115"/>
      <c r="AC39" s="115"/>
    </row>
  </sheetData>
  <mergeCells count="12">
    <mergeCell ref="B1:C1"/>
    <mergeCell ref="D1:E1"/>
    <mergeCell ref="F1:G1"/>
    <mergeCell ref="H1:I1"/>
    <mergeCell ref="J1:K1"/>
    <mergeCell ref="V1:W1"/>
    <mergeCell ref="X1:Y1"/>
    <mergeCell ref="L1:M1"/>
    <mergeCell ref="N1:O1"/>
    <mergeCell ref="P1:Q1"/>
    <mergeCell ref="R1:S1"/>
    <mergeCell ref="T1:U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E39"/>
  <sheetViews>
    <sheetView zoomScale="115" zoomScaleNormal="115" workbookViewId="0">
      <pane xSplit="1" topLeftCell="B1" activePane="topRight" state="frozen"/>
      <selection activeCell="B32" sqref="B32"/>
      <selection pane="topRight"/>
    </sheetView>
  </sheetViews>
  <sheetFormatPr defaultColWidth="9.33203125" defaultRowHeight="13.2" x14ac:dyDescent="0.25"/>
  <cols>
    <col min="1" max="1" width="50.6640625" style="64" customWidth="1"/>
    <col min="2" max="2" width="9.6640625" style="188" customWidth="1"/>
    <col min="3" max="3" width="14.5546875" style="336" customWidth="1"/>
    <col min="4" max="4" width="9.6640625" style="190" customWidth="1"/>
    <col min="5" max="5" width="14.5546875" style="340" customWidth="1"/>
    <col min="6" max="6" width="9.6640625" style="188" customWidth="1"/>
    <col min="7" max="7" width="14.5546875" style="336" customWidth="1"/>
    <col min="8" max="8" width="9.6640625" style="188" customWidth="1"/>
    <col min="9" max="9" width="14.5546875" style="336" customWidth="1"/>
    <col min="10" max="10" width="9.6640625" style="188" hidden="1" customWidth="1"/>
    <col min="11" max="11" width="14.5546875" style="336" hidden="1" customWidth="1"/>
    <col min="12" max="12" width="9.6640625" style="188" hidden="1" customWidth="1"/>
    <col min="13" max="13" width="14.5546875" style="336" hidden="1" customWidth="1"/>
    <col min="14" max="14" width="9.6640625" style="188" hidden="1" customWidth="1"/>
    <col min="15" max="15" width="14.5546875" style="336" hidden="1" customWidth="1"/>
    <col min="16" max="16" width="9.6640625" style="188" hidden="1" customWidth="1"/>
    <col min="17" max="17" width="14.5546875" style="336" hidden="1" customWidth="1"/>
    <col min="18" max="18" width="9.6640625" style="188" hidden="1" customWidth="1"/>
    <col min="19" max="19" width="14.5546875" style="336" hidden="1" customWidth="1"/>
    <col min="20" max="20" width="9.6640625" style="188" hidden="1" customWidth="1"/>
    <col min="21" max="21" width="14.5546875" style="336" hidden="1" customWidth="1"/>
    <col min="22" max="22" width="9.6640625" style="188" hidden="1" customWidth="1"/>
    <col min="23" max="23" width="14.5546875" style="336" hidden="1" customWidth="1"/>
    <col min="24" max="24" width="9.6640625" style="188" hidden="1" customWidth="1"/>
    <col min="25" max="25" width="14.5546875" style="336" hidden="1" customWidth="1"/>
    <col min="26" max="26" width="9.6640625" style="188" customWidth="1"/>
    <col min="27" max="27" width="14.5546875" style="339" customWidth="1"/>
    <col min="28" max="28" width="11.6640625" style="63" bestFit="1" customWidth="1"/>
    <col min="29" max="29" width="11.6640625" style="64" bestFit="1" customWidth="1"/>
    <col min="30" max="16384" width="9.33203125" style="64"/>
  </cols>
  <sheetData>
    <row r="1" spans="1:31" ht="16.5" customHeight="1" x14ac:dyDescent="0.25">
      <c r="A1" s="27" t="s">
        <v>83</v>
      </c>
      <c r="B1" s="416" t="s">
        <v>0</v>
      </c>
      <c r="C1" s="416"/>
      <c r="D1" s="417" t="s">
        <v>1</v>
      </c>
      <c r="E1" s="417"/>
      <c r="F1" s="416" t="s">
        <v>2</v>
      </c>
      <c r="G1" s="416"/>
      <c r="H1" s="417" t="s">
        <v>3</v>
      </c>
      <c r="I1" s="417"/>
      <c r="J1" s="416" t="s">
        <v>4</v>
      </c>
      <c r="K1" s="416"/>
      <c r="L1" s="417" t="s">
        <v>5</v>
      </c>
      <c r="M1" s="417"/>
      <c r="N1" s="416" t="s">
        <v>6</v>
      </c>
      <c r="O1" s="416"/>
      <c r="P1" s="417" t="s">
        <v>7</v>
      </c>
      <c r="Q1" s="417"/>
      <c r="R1" s="416" t="s">
        <v>8</v>
      </c>
      <c r="S1" s="416"/>
      <c r="T1" s="417" t="s">
        <v>9</v>
      </c>
      <c r="U1" s="417"/>
      <c r="V1" s="416" t="s">
        <v>10</v>
      </c>
      <c r="W1" s="416"/>
      <c r="X1" s="417" t="s">
        <v>11</v>
      </c>
      <c r="Y1" s="417"/>
      <c r="Z1" s="418" t="s">
        <v>12</v>
      </c>
      <c r="AA1" s="418"/>
    </row>
    <row r="2" spans="1:31" ht="12.75" customHeight="1" x14ac:dyDescent="0.25">
      <c r="A2" s="65" t="s">
        <v>57</v>
      </c>
      <c r="B2" s="194" t="s">
        <v>13</v>
      </c>
      <c r="C2" s="326" t="s">
        <v>14</v>
      </c>
      <c r="D2" s="395" t="s">
        <v>13</v>
      </c>
      <c r="E2" s="396" t="s">
        <v>14</v>
      </c>
      <c r="F2" s="194" t="s">
        <v>13</v>
      </c>
      <c r="G2" s="326" t="s">
        <v>14</v>
      </c>
      <c r="H2" s="395" t="s">
        <v>13</v>
      </c>
      <c r="I2" s="396" t="s">
        <v>14</v>
      </c>
      <c r="J2" s="194" t="s">
        <v>13</v>
      </c>
      <c r="K2" s="326" t="s">
        <v>14</v>
      </c>
      <c r="L2" s="395" t="s">
        <v>13</v>
      </c>
      <c r="M2" s="396" t="s">
        <v>14</v>
      </c>
      <c r="N2" s="194" t="s">
        <v>13</v>
      </c>
      <c r="O2" s="326" t="s">
        <v>14</v>
      </c>
      <c r="P2" s="395" t="s">
        <v>13</v>
      </c>
      <c r="Q2" s="396" t="s">
        <v>14</v>
      </c>
      <c r="R2" s="194" t="s">
        <v>13</v>
      </c>
      <c r="S2" s="326" t="s">
        <v>14</v>
      </c>
      <c r="T2" s="395" t="s">
        <v>13</v>
      </c>
      <c r="U2" s="396" t="s">
        <v>14</v>
      </c>
      <c r="V2" s="194" t="s">
        <v>13</v>
      </c>
      <c r="W2" s="326" t="s">
        <v>14</v>
      </c>
      <c r="X2" s="395" t="s">
        <v>13</v>
      </c>
      <c r="Y2" s="396" t="s">
        <v>14</v>
      </c>
      <c r="Z2" s="181" t="s">
        <v>13</v>
      </c>
      <c r="AA2" s="347" t="s">
        <v>14</v>
      </c>
    </row>
    <row r="3" spans="1:31" ht="12.75" customHeight="1" x14ac:dyDescent="0.25">
      <c r="A3" s="66" t="s">
        <v>37</v>
      </c>
      <c r="B3" s="195">
        <f>'01'!B3+'02'!B3+'03'!B3+'04'!B3+'05'!B3+'07'!B3+'08'!B3+'09'!B3+'10'!B3+'11'!B3+'12'!B3+'16'!B3+'18'!B3+'20'!B3+'25'!B3+'26'!B3</f>
        <v>4835</v>
      </c>
      <c r="C3" s="327">
        <f>'01'!C3+'02'!C3+'03'!C3+'04'!C3+'05'!C3+'07'!C3+'08'!C3+'09'!C3+'10'!C3+'11'!C3+'12'!C3+'16'!C3+'18'!C3+'20'!C3+'25'!C3+'26'!C3</f>
        <v>39870.699999999997</v>
      </c>
      <c r="D3" s="190">
        <f>'01'!D3+'02'!D3+'03'!D3+'04'!D3+'05'!D3+'07'!D3+'08'!D3+'09'!D3+'10'!D3+'11'!D3+'12'!D3+'16'!D3+'18'!D3+'20'!D3+'25'!D3+'26'!D3</f>
        <v>4877</v>
      </c>
      <c r="E3" s="340">
        <f>'01'!E3+'02'!E3+'03'!E3+'04'!E3+'05'!E3+'07'!E3+'08'!E3+'09'!E3+'10'!E3+'11'!E3+'12'!E3+'16'!E3+'18'!E3+'20'!E3+'25'!E3+'26'!E3</f>
        <v>38539.599999999999</v>
      </c>
      <c r="F3" s="195">
        <f>'01'!F3+'02'!F3+'03'!F3+'04'!F3+'05'!F3+'07'!F3+'08'!F3+'09'!F3+'10'!F3+'11'!F3+'12'!F3+'16'!F3+'18'!F3+'20'!F3+'25'!F3+'26'!F3</f>
        <v>4121</v>
      </c>
      <c r="G3" s="327">
        <f>'01'!G3+'02'!G3+'03'!G3+'04'!G3+'05'!G3+'07'!G3+'08'!G3+'09'!G3+'10'!G3+'11'!G3+'12'!G3+'16'!G3+'18'!G3+'20'!G3+'25'!G3+'26'!G3</f>
        <v>31713.100000000002</v>
      </c>
      <c r="H3" s="190">
        <f>'01'!H3+'02'!H3+'03'!H3+'04'!H3+'05'!H3+'07'!H3+'08'!H3+'09'!H3+'10'!H3+'11'!H3+'12'!H3+'16'!H3+'18'!H3+'20'!H3+'25'!H3+'26'!H3</f>
        <v>0</v>
      </c>
      <c r="I3" s="340">
        <f>'01'!I3+'02'!I3+'03'!I3+'04'!I3+'05'!I3+'07'!I3+'08'!I3+'09'!I3+'10'!I3+'11'!I3+'12'!I3+'16'!I3+'18'!I3+'20'!I3+'25'!I3+'26'!I3</f>
        <v>0</v>
      </c>
      <c r="J3" s="195">
        <f>'01'!J3+'02'!J3+'03'!J3+'04'!J3+'05'!J3+'07'!J3+'08'!J3+'09'!J3+'10'!J3+'11'!J3+'12'!J3+'16'!J3+'18'!J3+'20'!J3+'25'!J3+'26'!J3</f>
        <v>0</v>
      </c>
      <c r="K3" s="327">
        <f>'01'!K3+'02'!K3+'03'!K3+'04'!K3+'05'!K3+'07'!K3+'08'!K3+'09'!K3+'10'!K3+'11'!K3+'12'!K3+'16'!K3+'18'!K3+'20'!K3+'25'!K3+'26'!K3</f>
        <v>0</v>
      </c>
      <c r="L3" s="190">
        <f>'01'!L3+'02'!L3+'03'!L3+'04'!L3+'05'!L3+'07'!L3+'08'!L3+'09'!L3+'10'!L3+'11'!L3+'12'!L3+'16'!L3+'18'!L3+'20'!L3+'25'!L3+'26'!L3</f>
        <v>0</v>
      </c>
      <c r="M3" s="340">
        <f>'01'!M3+'02'!M3+'03'!M3+'04'!M3+'05'!M3+'07'!M3+'08'!M3+'09'!M3+'10'!M3+'11'!M3+'12'!M3+'16'!M3+'18'!M3+'20'!M3+'25'!M3+'26'!M3</f>
        <v>0</v>
      </c>
      <c r="N3" s="195">
        <f>'01'!N3+'02'!N3+'03'!N3+'04'!N3+'05'!N3+'07'!N3+'08'!N3+'09'!N3+'10'!N3+'11'!N3+'12'!N3+'16'!N3+'18'!N3+'20'!N3+'25'!N3+'26'!N3</f>
        <v>0</v>
      </c>
      <c r="O3" s="327">
        <f>'01'!O3+'02'!O3+'03'!O3+'04'!O3+'05'!O3+'07'!O3+'08'!O3+'09'!O3+'10'!O3+'11'!O3+'12'!O3+'16'!O3+'18'!O3+'20'!O3+'25'!O3+'26'!O3</f>
        <v>0</v>
      </c>
      <c r="P3" s="190">
        <f>'01'!P3+'02'!P3+'03'!P3+'04'!P3+'05'!P3+'07'!P3+'08'!P3+'09'!P3+'10'!P3+'11'!P3+'12'!P3+'16'!P3+'18'!P3+'20'!P3+'25'!P3+'26'!P3</f>
        <v>0</v>
      </c>
      <c r="Q3" s="340">
        <f>'01'!Q3+'02'!Q3+'03'!Q3+'04'!Q3+'05'!Q3+'07'!Q3+'08'!Q3+'09'!Q3+'10'!Q3+'11'!Q3+'12'!Q3+'16'!Q3+'18'!Q3+'20'!Q3+'25'!Q3+'26'!Q3</f>
        <v>0</v>
      </c>
      <c r="R3" s="195">
        <f>'01'!R3+'02'!R3+'03'!R3+'04'!R3+'05'!R3+'07'!R3+'08'!R3+'09'!R3+'10'!R3+'11'!R3+'12'!R3+'16'!R3+'18'!R3+'20'!R3+'25'!R3+'26'!R3</f>
        <v>0</v>
      </c>
      <c r="S3" s="327">
        <f>'01'!S3+'02'!S3+'03'!S3+'04'!S3+'05'!S3+'07'!S3+'08'!S3+'09'!S3+'10'!S3+'11'!S3+'12'!S3+'16'!S3+'18'!S3+'20'!S3+'25'!S3+'26'!S3</f>
        <v>0</v>
      </c>
      <c r="T3" s="190">
        <f>'01'!T3+'02'!T3+'03'!T3+'04'!T3+'05'!T3+'07'!T3+'08'!T3+'09'!T3+'10'!T3+'11'!T3+'12'!T3+'16'!T3+'18'!T3+'20'!T3+'25'!T3+'26'!T3</f>
        <v>0</v>
      </c>
      <c r="U3" s="340">
        <f>'01'!U3+'02'!U3+'03'!U3+'04'!U3+'05'!U3+'07'!U3+'08'!U3+'09'!U3+'10'!U3+'11'!U3+'12'!U3+'16'!U3+'18'!U3+'20'!U3+'25'!U3+'26'!U3</f>
        <v>0</v>
      </c>
      <c r="V3" s="195">
        <f>'01'!V3+'02'!V3+'03'!V3+'04'!V3+'05'!V3+'07'!V3+'08'!V3+'09'!V3+'10'!V3+'11'!V3+'12'!V3+'16'!V3+'18'!V3+'20'!V3+'25'!V3+'26'!V3</f>
        <v>0</v>
      </c>
      <c r="W3" s="327">
        <f>'01'!W3+'02'!W3+'03'!W3+'04'!W3+'05'!W3+'07'!W3+'08'!W3+'09'!W3+'10'!W3+'11'!W3+'12'!W3+'16'!W3+'18'!W3+'20'!W3+'25'!W3+'26'!W3</f>
        <v>0</v>
      </c>
      <c r="X3" s="190">
        <f>'01'!X3+'02'!X3+'03'!X3+'04'!X3+'05'!X3+'07'!X3+'08'!X3+'09'!X3+'10'!X3+'11'!X3+'12'!X3+'16'!X3+'18'!X3+'20'!X3+'25'!X3+'26'!X3</f>
        <v>0</v>
      </c>
      <c r="Y3" s="340">
        <f>'01'!Y3+'02'!Y3+'03'!Y3+'04'!Y3+'05'!Y3+'07'!Y3+'08'!Y3+'09'!Y3+'10'!Y3+'11'!Y3+'12'!Y3+'16'!Y3+'18'!Y3+'20'!Y3+'25'!Y3+'26'!Y3</f>
        <v>0</v>
      </c>
      <c r="Z3" s="182">
        <f>B3+D3+F3+H3+J3+L3+N3+P3+R3+T3+V3+X3</f>
        <v>13833</v>
      </c>
      <c r="AA3" s="348">
        <f>C3+E3+G3+I3+K3+M3+O3+Q3+S3+U3+W3+Y3</f>
        <v>110123.4</v>
      </c>
      <c r="AC3" s="68"/>
    </row>
    <row r="4" spans="1:31" ht="12.75" customHeight="1" x14ac:dyDescent="0.25">
      <c r="A4" s="69" t="s">
        <v>38</v>
      </c>
      <c r="B4" s="195"/>
      <c r="C4" s="328">
        <f>'01'!C4+'02'!C4+'03'!C4+'04'!C4+'05'!C4+'07'!C4+'08'!C4+'09'!C4+'10'!C4+'11'!C4+'12'!C4+'16'!C4+'18'!C4+'20'!C4+'25'!C4+'26'!C4</f>
        <v>9316</v>
      </c>
      <c r="E4" s="338">
        <f>'01'!E4+'02'!E4+'03'!E4+'04'!E4+'05'!E4+'07'!E4+'08'!E4+'09'!E4+'10'!E4+'11'!E4+'12'!E4+'16'!E4+'18'!E4+'20'!E4+'25'!E4+'26'!E4</f>
        <v>9340</v>
      </c>
      <c r="F4" s="195"/>
      <c r="G4" s="328">
        <f>'01'!G4+'02'!G4+'03'!G4+'04'!G4+'05'!G4+'07'!G4+'08'!G4+'09'!G4+'10'!G4+'11'!G4+'12'!G4+'16'!G4+'18'!G4+'20'!G4+'25'!G4+'26'!G4</f>
        <v>7912</v>
      </c>
      <c r="H4" s="190"/>
      <c r="I4" s="338">
        <f>'01'!I4+'02'!I4+'03'!I4+'04'!I4+'05'!I4+'07'!I4+'08'!I4+'09'!I4+'10'!I4+'11'!I4+'12'!I4+'16'!I4+'18'!I4+'20'!I4+'25'!I4+'26'!I4</f>
        <v>0</v>
      </c>
      <c r="J4" s="195"/>
      <c r="K4" s="328">
        <f>'01'!K4+'02'!K4+'03'!K4+'04'!K4+'05'!K4+'07'!K4+'08'!K4+'09'!K4+'10'!K4+'11'!K4+'12'!K4+'16'!K4+'18'!K4+'20'!K4+'25'!K4+'26'!K4</f>
        <v>0</v>
      </c>
      <c r="L4" s="190"/>
      <c r="M4" s="338">
        <f>'01'!M4+'02'!M4+'03'!M4+'04'!M4+'05'!M4+'07'!M4+'08'!M4+'09'!M4+'10'!M4+'11'!M4+'12'!M4+'16'!M4+'18'!M4+'20'!M4+'25'!M4+'26'!M4</f>
        <v>0</v>
      </c>
      <c r="N4" s="195"/>
      <c r="O4" s="328">
        <f>'01'!O4+'02'!O4+'03'!O4+'04'!O4+'05'!O4+'07'!O4+'08'!O4+'09'!O4+'10'!O4+'11'!O4+'12'!O4+'16'!O4+'18'!O4+'20'!O4+'25'!O4+'26'!O4</f>
        <v>0</v>
      </c>
      <c r="P4" s="190"/>
      <c r="Q4" s="338">
        <f>'01'!Q4+'02'!Q4+'03'!Q4+'04'!Q4+'05'!Q4+'07'!Q4+'08'!Q4+'09'!Q4+'10'!Q4+'11'!Q4+'12'!Q4+'16'!Q4+'18'!Q4+'20'!Q4+'25'!Q4+'26'!Q4</f>
        <v>0</v>
      </c>
      <c r="R4" s="195"/>
      <c r="S4" s="328">
        <f>'01'!S4+'02'!S4+'03'!S4+'04'!S4+'05'!S4+'07'!S4+'08'!S4+'09'!S4+'10'!S4+'11'!S4+'12'!S4+'16'!S4+'18'!S4+'20'!S4+'25'!S4+'26'!S4</f>
        <v>0</v>
      </c>
      <c r="T4" s="190"/>
      <c r="U4" s="338">
        <f>'01'!U4+'02'!U4+'03'!U4+'04'!U4+'05'!U4+'07'!U4+'08'!U4+'09'!U4+'10'!U4+'11'!U4+'12'!U4+'16'!U4+'18'!U4+'20'!U4+'25'!U4+'26'!U4</f>
        <v>0</v>
      </c>
      <c r="V4" s="195"/>
      <c r="W4" s="328">
        <f>'01'!W4+'02'!W4+'03'!W4+'04'!W4+'05'!W4+'07'!W4+'08'!W4+'09'!W4+'10'!W4+'11'!W4+'12'!W4+'16'!W4+'18'!W4+'20'!W4+'25'!W4+'26'!W4</f>
        <v>0</v>
      </c>
      <c r="X4" s="190"/>
      <c r="Y4" s="338">
        <f>'01'!Y4+'02'!Y4+'03'!Y4+'04'!Y4+'05'!Y4+'07'!Y4+'08'!Y4+'09'!Y4+'10'!Y4+'11'!Y4+'12'!Y4+'16'!Y4+'18'!Y4+'20'!Y4+'25'!Y4+'26'!Y4</f>
        <v>0</v>
      </c>
      <c r="Z4" s="182"/>
      <c r="AA4" s="348">
        <f>C4+E4+G4+I4+K4+M4+O4+Q4+S4+U4+W4+Y4</f>
        <v>26568</v>
      </c>
      <c r="AC4" s="67"/>
    </row>
    <row r="5" spans="1:31" ht="12.75" customHeight="1" x14ac:dyDescent="0.25">
      <c r="A5" s="65" t="s">
        <v>15</v>
      </c>
      <c r="B5" s="195"/>
      <c r="C5" s="329">
        <f>SUM(C3:C4)</f>
        <v>49186.7</v>
      </c>
      <c r="E5" s="345">
        <f>SUM(E3:E4)</f>
        <v>47879.6</v>
      </c>
      <c r="F5" s="195"/>
      <c r="G5" s="329">
        <f>SUM(G3:G4)</f>
        <v>39625.100000000006</v>
      </c>
      <c r="H5" s="190"/>
      <c r="I5" s="345">
        <f>SUM(I3:I4)</f>
        <v>0</v>
      </c>
      <c r="J5" s="195"/>
      <c r="K5" s="329">
        <f>SUM(K3:K4)</f>
        <v>0</v>
      </c>
      <c r="L5" s="190"/>
      <c r="M5" s="345">
        <f>SUM(M3:M4)</f>
        <v>0</v>
      </c>
      <c r="N5" s="195"/>
      <c r="O5" s="329">
        <f>SUM(O3:O4)</f>
        <v>0</v>
      </c>
      <c r="P5" s="190"/>
      <c r="Q5" s="345">
        <f>SUM(Q3:Q4)</f>
        <v>0</v>
      </c>
      <c r="R5" s="195"/>
      <c r="S5" s="329">
        <f>SUM(S3:S4)</f>
        <v>0</v>
      </c>
      <c r="T5" s="190"/>
      <c r="U5" s="345">
        <f>SUM(U3:U4)</f>
        <v>0</v>
      </c>
      <c r="V5" s="195"/>
      <c r="W5" s="329">
        <f>SUM(W3:W4)</f>
        <v>0</v>
      </c>
      <c r="X5" s="190"/>
      <c r="Y5" s="345">
        <f>SUM(Y3:Y4)</f>
        <v>0</v>
      </c>
      <c r="Z5" s="182"/>
      <c r="AA5" s="349">
        <f>C5+E5+G5+I5+K5+M5+O5+Q5+S5+U5+W5+Y5</f>
        <v>136691.4</v>
      </c>
      <c r="AB5" s="118"/>
      <c r="AC5" s="68"/>
    </row>
    <row r="6" spans="1:31" ht="12.75" customHeight="1" x14ac:dyDescent="0.25">
      <c r="A6" s="69"/>
      <c r="B6" s="195"/>
      <c r="C6" s="329"/>
      <c r="E6" s="345"/>
      <c r="F6" s="195"/>
      <c r="G6" s="329"/>
      <c r="H6" s="190"/>
      <c r="I6" s="345"/>
      <c r="J6" s="195"/>
      <c r="K6" s="329"/>
      <c r="L6" s="190"/>
      <c r="M6" s="345"/>
      <c r="N6" s="195"/>
      <c r="O6" s="329"/>
      <c r="P6" s="190"/>
      <c r="Q6" s="345"/>
      <c r="R6" s="195"/>
      <c r="S6" s="329"/>
      <c r="T6" s="190"/>
      <c r="U6" s="345"/>
      <c r="V6" s="195"/>
      <c r="W6" s="329"/>
      <c r="X6" s="190"/>
      <c r="Y6" s="345"/>
      <c r="Z6" s="182"/>
      <c r="AA6" s="350"/>
      <c r="AC6" s="393"/>
    </row>
    <row r="7" spans="1:31" s="69" customFormat="1" ht="12.75" customHeight="1" x14ac:dyDescent="0.25">
      <c r="A7" s="69" t="s">
        <v>58</v>
      </c>
      <c r="B7" s="198"/>
      <c r="C7" s="327">
        <f>'01'!C7+'02'!C7+'03'!C7+'04'!C7+'05'!C7+'07'!C7+'08'!C7+'09'!C7+'10'!C7+'11'!C7+'12'!C7+'16'!C7+'18'!C7+'20'!C7+'25'!C7+'26'!C7</f>
        <v>1575858.04</v>
      </c>
      <c r="D7" s="190"/>
      <c r="E7" s="340">
        <f>'01'!E7+'02'!E7+'03'!E7+'04'!E7+'05'!E7+'07'!E7+'08'!E7+'09'!E7+'10'!E7+'11'!E7+'12'!E7+'16'!E7+'18'!E7+'20'!E7+'25'!E7+'26'!E7</f>
        <v>1513407.3500000003</v>
      </c>
      <c r="F7" s="198"/>
      <c r="G7" s="327">
        <f>'01'!G7+'02'!G7+'03'!G7+'04'!G7+'05'!G7+'07'!G7+'08'!G7+'09'!G7+'10'!G7+'11'!G7+'12'!G7+'16'!G7+'18'!G7+'20'!G7+'25'!G7+'26'!G7</f>
        <v>1288452.6400000001</v>
      </c>
      <c r="H7" s="190"/>
      <c r="I7" s="340">
        <f>'01'!I7+'02'!I7+'03'!I7+'04'!I7+'05'!I7+'07'!I7+'08'!I7+'09'!I7+'10'!I7+'11'!I7+'12'!I7+'16'!I7+'18'!I7+'20'!I7+'25'!I7+'26'!I7</f>
        <v>0</v>
      </c>
      <c r="J7" s="198"/>
      <c r="K7" s="327">
        <f>'01'!K7+'02'!K7+'03'!K7+'04'!K7+'05'!K7+'07'!K7+'08'!K7+'09'!K7+'10'!K7+'11'!K7+'12'!K7+'16'!K7+'18'!K7+'20'!K7+'25'!K7+'26'!K7</f>
        <v>0</v>
      </c>
      <c r="L7" s="190"/>
      <c r="M7" s="340">
        <f>'01'!M7+'02'!M7+'03'!M7+'04'!M7+'05'!M7+'07'!M7+'08'!M7+'09'!M7+'10'!M7+'11'!M7+'12'!M7+'16'!M7+'18'!M7+'20'!M7+'25'!M7+'26'!M7</f>
        <v>0</v>
      </c>
      <c r="N7" s="198"/>
      <c r="O7" s="327">
        <f>'01'!O7+'02'!O7+'03'!O7+'04'!O7+'05'!O7+'07'!O7+'08'!O7+'09'!O7+'10'!O7+'11'!O7+'12'!O7+'16'!O7+'18'!O7+'20'!O7+'25'!O7+'26'!O7</f>
        <v>0</v>
      </c>
      <c r="P7" s="190"/>
      <c r="Q7" s="340">
        <f>'01'!Q7+'02'!Q7+'03'!Q7+'04'!Q7+'05'!Q7+'07'!Q7+'08'!Q7+'09'!Q7+'10'!Q7+'11'!Q7+'12'!Q7+'16'!Q7+'18'!Q7+'20'!Q7+'25'!Q7+'26'!Q7</f>
        <v>0</v>
      </c>
      <c r="R7" s="198"/>
      <c r="S7" s="327">
        <f>'01'!S7+'02'!S7+'03'!S7+'04'!S7+'05'!S7+'07'!S7+'08'!S7+'09'!S7+'10'!S7+'11'!S7+'12'!S7+'16'!S7+'18'!S7+'20'!S7+'25'!S7+'26'!S7</f>
        <v>0</v>
      </c>
      <c r="T7" s="190"/>
      <c r="U7" s="340">
        <f>'01'!U7+'02'!U7+'03'!U7+'04'!U7+'05'!U7+'07'!U7+'08'!U7+'09'!U7+'10'!U7+'11'!U7+'12'!U7+'16'!U7+'18'!U7+'20'!U7+'25'!U7+'26'!U7</f>
        <v>0</v>
      </c>
      <c r="V7" s="198"/>
      <c r="W7" s="327">
        <f>'01'!W7+'02'!W7+'03'!W7+'04'!W7+'05'!W7+'07'!W7+'08'!W7+'09'!W7+'10'!W7+'11'!W7+'12'!W7+'16'!W7+'18'!W7+'20'!W7+'25'!W7+'26'!W7</f>
        <v>0</v>
      </c>
      <c r="X7" s="190"/>
      <c r="Y7" s="340">
        <f>'01'!Y7+'02'!Y7+'03'!Y7+'04'!Y7+'05'!Y7+'07'!Y7+'08'!Y7+'09'!Y7+'10'!Y7+'11'!Y7+'12'!Y7+'16'!Y7+'18'!Y7+'20'!Y7+'25'!Y7+'26'!Y7</f>
        <v>0</v>
      </c>
      <c r="Z7" s="182"/>
      <c r="AA7" s="348">
        <f>C7+E7+G7+I7+K7+M7+O7+Q7+S7+U7+W7+Y7</f>
        <v>4377718.0300000012</v>
      </c>
      <c r="AB7" s="72"/>
      <c r="AC7" s="26"/>
      <c r="AD7" s="70"/>
    </row>
    <row r="8" spans="1:31" ht="12.75" customHeight="1" x14ac:dyDescent="0.25">
      <c r="A8" s="65"/>
      <c r="B8" s="198"/>
      <c r="C8" s="329"/>
      <c r="E8" s="345"/>
      <c r="F8" s="198"/>
      <c r="G8" s="329"/>
      <c r="H8" s="190"/>
      <c r="I8" s="345"/>
      <c r="J8" s="198"/>
      <c r="K8" s="329"/>
      <c r="L8" s="190"/>
      <c r="M8" s="345"/>
      <c r="N8" s="198"/>
      <c r="O8" s="329"/>
      <c r="P8" s="190"/>
      <c r="Q8" s="345"/>
      <c r="R8" s="198"/>
      <c r="S8" s="329"/>
      <c r="T8" s="190"/>
      <c r="U8" s="345"/>
      <c r="V8" s="198"/>
      <c r="W8" s="329"/>
      <c r="X8" s="190"/>
      <c r="Y8" s="345"/>
      <c r="Z8" s="182"/>
      <c r="AA8" s="350"/>
      <c r="AC8" s="73"/>
    </row>
    <row r="9" spans="1:31" ht="12.75" customHeight="1" x14ac:dyDescent="0.25">
      <c r="A9" s="65" t="s">
        <v>23</v>
      </c>
      <c r="B9" s="195"/>
      <c r="C9" s="327"/>
      <c r="F9" s="195"/>
      <c r="G9" s="327"/>
      <c r="H9" s="190"/>
      <c r="I9" s="340"/>
      <c r="J9" s="195"/>
      <c r="K9" s="327"/>
      <c r="L9" s="190"/>
      <c r="M9" s="340"/>
      <c r="N9" s="195"/>
      <c r="O9" s="327"/>
      <c r="P9" s="190"/>
      <c r="Q9" s="340"/>
      <c r="R9" s="195"/>
      <c r="S9" s="327"/>
      <c r="T9" s="190"/>
      <c r="U9" s="340"/>
      <c r="V9" s="195"/>
      <c r="W9" s="327"/>
      <c r="X9" s="190"/>
      <c r="Y9" s="340"/>
      <c r="Z9" s="182"/>
      <c r="AA9" s="350"/>
      <c r="AC9" s="2"/>
    </row>
    <row r="10" spans="1:31" ht="12.75" customHeight="1" x14ac:dyDescent="0.25">
      <c r="A10" s="69" t="s">
        <v>25</v>
      </c>
      <c r="B10" s="195">
        <f>'01'!B10+'02'!B10+'03'!B10+'04'!B10+'05'!B10+'07'!B10+'08'!B10+'09'!B10+'10'!B10+'11'!B10+'12'!B10+'16'!B10+'18'!B10+'20'!B10+'25'!B10+'26'!B10</f>
        <v>2473</v>
      </c>
      <c r="C10" s="327">
        <f>'01'!C10+'02'!C10+'03'!C10+'04'!C10+'05'!C10+'07'!C10+'08'!C10+'09'!C10+'10'!C10+'11'!C10+'12'!C10+'16'!C10+'18'!C10+'20'!C10+'25'!C10+'26'!C10</f>
        <v>111037</v>
      </c>
      <c r="D10" s="190">
        <f>'01'!D10+'02'!D10+'03'!D10+'04'!D10+'05'!D10+'07'!D10+'08'!D10+'09'!D10+'10'!D10+'11'!D10+'12'!D10+'16'!D10+'18'!D10+'20'!D10+'25'!D10+'26'!D10</f>
        <v>2417</v>
      </c>
      <c r="E10" s="340">
        <f>'01'!E10+'02'!E10+'03'!E10+'04'!E10+'05'!E10+'07'!E10+'08'!E10+'09'!E10+'10'!E10+'11'!E10+'12'!E10+'16'!E10+'18'!E10+'20'!E10+'25'!E10+'26'!E10</f>
        <v>195399.97999999998</v>
      </c>
      <c r="F10" s="195">
        <f>'01'!F10+'02'!F10+'03'!F10+'04'!F10+'05'!F10+'07'!F10+'08'!F10+'09'!F10+'10'!F10+'11'!F10+'12'!F10+'16'!F10+'18'!F10+'20'!F10+'25'!F10+'26'!F10</f>
        <v>2119</v>
      </c>
      <c r="G10" s="327">
        <f>'01'!G10+'02'!G10+'03'!G10+'04'!G10+'05'!G10+'07'!G10+'08'!G10+'09'!G10+'10'!G10+'11'!G10+'12'!G10+'16'!G10+'18'!G10+'20'!G10+'25'!G10+'26'!G10</f>
        <v>97515.66</v>
      </c>
      <c r="H10" s="190">
        <f>'01'!H10+'02'!H10+'03'!H10+'04'!H10+'05'!H10+'07'!H10+'08'!H10+'09'!H10+'10'!H10+'11'!H10+'12'!H10+'16'!H10+'18'!H10+'20'!H10+'25'!H10+'26'!H10</f>
        <v>0</v>
      </c>
      <c r="I10" s="340">
        <f>'01'!I10+'02'!I10+'03'!I10+'04'!I10+'05'!I10+'07'!I10+'08'!I10+'09'!I10+'10'!I10+'11'!I10+'12'!I10+'16'!I10+'18'!I10+'20'!I10+'25'!I10+'26'!I10</f>
        <v>0</v>
      </c>
      <c r="J10" s="195">
        <f>'01'!J10+'02'!J10+'03'!J10+'04'!J10+'05'!J10+'07'!J10+'08'!J10+'09'!J10+'10'!J10+'11'!J10+'12'!J10+'16'!J10+'18'!J10+'20'!J10+'25'!J10+'26'!J10</f>
        <v>0</v>
      </c>
      <c r="K10" s="327">
        <f>'01'!K10+'02'!K10+'03'!K10+'04'!K10+'05'!K10+'07'!K10+'08'!K10+'09'!K10+'10'!K10+'11'!K10+'12'!K10+'16'!K10+'18'!K10+'20'!K10+'25'!K10+'26'!K10</f>
        <v>0</v>
      </c>
      <c r="L10" s="190">
        <f>'01'!L10+'02'!L10+'03'!L10+'04'!L10+'05'!L10+'07'!L10+'08'!L10+'09'!L10+'10'!L10+'11'!L10+'12'!L10+'16'!L10+'18'!L10+'20'!L10+'25'!L10+'26'!L10</f>
        <v>0</v>
      </c>
      <c r="M10" s="340">
        <f>'01'!M10+'02'!M10+'03'!M10+'04'!M10+'05'!M10+'07'!M10+'08'!M10+'09'!M10+'10'!M10+'11'!M10+'12'!M10+'16'!M10+'18'!M10+'20'!M10+'25'!M10+'26'!M10</f>
        <v>0</v>
      </c>
      <c r="N10" s="195">
        <f>'01'!N10+'02'!N10+'03'!N10+'04'!N10+'05'!N10+'07'!N10+'08'!N10+'09'!N10+'10'!N10+'11'!N10+'12'!N10+'16'!N10+'18'!N10+'20'!N10+'25'!N10+'26'!N10</f>
        <v>0</v>
      </c>
      <c r="O10" s="327">
        <f>'01'!O10+'02'!O10+'03'!O10+'04'!O10+'05'!O10+'07'!O10+'08'!O10+'09'!O10+'10'!O10+'11'!O10+'12'!O10+'16'!O10+'18'!O10+'20'!O10+'25'!O10+'26'!O10</f>
        <v>0</v>
      </c>
      <c r="P10" s="190">
        <f>'01'!P10+'02'!P10+'03'!P10+'04'!P10+'05'!P10+'07'!P10+'08'!P10+'09'!P10+'10'!P10+'11'!P10+'12'!P10+'16'!P10+'18'!P10+'20'!P10+'25'!P10+'26'!P10</f>
        <v>0</v>
      </c>
      <c r="Q10" s="340">
        <f>'01'!Q10+'02'!Q10+'03'!Q10+'04'!Q10+'05'!Q10+'07'!Q10+'08'!Q10+'09'!Q10+'10'!Q10+'11'!Q10+'12'!Q10+'16'!Q10+'18'!Q10+'20'!Q10+'25'!Q10+'26'!Q10</f>
        <v>0</v>
      </c>
      <c r="R10" s="195">
        <f>'01'!R10+'02'!R10+'03'!R10+'04'!R10+'05'!R10+'07'!R10+'08'!R10+'09'!R10+'10'!R10+'11'!R10+'12'!R10+'16'!R10+'18'!R10+'20'!R10+'25'!R10+'26'!R10</f>
        <v>0</v>
      </c>
      <c r="S10" s="327">
        <f>'01'!S10+'02'!S10+'03'!S10+'04'!S10+'05'!S10+'07'!S10+'08'!S10+'09'!S10+'10'!S10+'11'!S10+'12'!S10+'16'!S10+'18'!S10+'20'!S10+'25'!S10+'26'!S10</f>
        <v>0</v>
      </c>
      <c r="T10" s="190">
        <f>'01'!T10+'02'!T10+'03'!T10+'04'!T10+'05'!T10+'07'!T10+'08'!T10+'09'!T10+'10'!T10+'11'!T10+'12'!T10+'16'!T10+'18'!T10+'20'!T10+'25'!T10+'26'!T10</f>
        <v>0</v>
      </c>
      <c r="U10" s="340">
        <f>'01'!U10+'02'!U10+'03'!U10+'04'!U10+'05'!U10+'07'!U10+'08'!U10+'09'!U10+'10'!U10+'11'!U10+'12'!U10+'16'!U10+'18'!U10+'20'!U10+'25'!U10+'26'!U10</f>
        <v>0</v>
      </c>
      <c r="V10" s="195">
        <f>'01'!V10+'02'!V10+'03'!V10+'04'!V10+'05'!V10+'07'!V10+'08'!V10+'09'!V10+'10'!V10+'11'!V10+'12'!V10+'16'!V10+'18'!V10+'20'!V10+'25'!V10+'26'!V10</f>
        <v>0</v>
      </c>
      <c r="W10" s="327">
        <f>'01'!W10+'02'!W10+'03'!W10+'04'!W10+'05'!W10+'07'!W10+'08'!W10+'09'!W10+'10'!W10+'11'!W10+'12'!W10+'16'!W10+'18'!W10+'20'!W10+'25'!W10+'26'!W10</f>
        <v>0</v>
      </c>
      <c r="X10" s="190">
        <f>'01'!X10+'02'!X10+'03'!X10+'04'!X10+'05'!X10+'07'!X10+'08'!X10+'09'!X10+'10'!X10+'11'!X10+'12'!X10+'16'!X10+'18'!X10+'20'!X10+'25'!X10+'26'!X10</f>
        <v>0</v>
      </c>
      <c r="Y10" s="340">
        <f>'01'!Y10+'02'!Y10+'03'!Y10+'04'!Y10+'05'!Y10+'07'!Y10+'08'!Y10+'09'!Y10+'10'!Y10+'11'!Y10+'12'!Y10+'16'!Y10+'18'!Y10+'20'!Y10+'25'!Y10+'26'!Y10</f>
        <v>0</v>
      </c>
      <c r="Z10" s="182">
        <f>B10+D10+F10+H10+J10+L10+N10+P10+R10+T10+V10+X10</f>
        <v>7009</v>
      </c>
      <c r="AA10" s="348">
        <f t="shared" ref="Z10:AA13" si="0">C10+E10+G10+I10+K10+M10+O10+Q10+S10+U10+W10+Y10</f>
        <v>403952.64000000001</v>
      </c>
      <c r="AB10" s="74"/>
      <c r="AC10" s="392"/>
      <c r="AE10" s="73"/>
    </row>
    <row r="11" spans="1:31" ht="12.75" customHeight="1" x14ac:dyDescent="0.25">
      <c r="A11" s="69" t="s">
        <v>65</v>
      </c>
      <c r="B11" s="195">
        <f>'01'!B11+'02'!B11+'03'!B11+'04'!B11+'05'!B11+'07'!B11+'08'!B11+'09'!B11+'10'!B11+'11'!B11+'12'!B11+'16'!B11+'18'!B11+'20'!B11+'25'!B11+'26'!B11</f>
        <v>64</v>
      </c>
      <c r="C11" s="327">
        <f>'01'!C11+'02'!C11+'03'!C11+'04'!C11+'05'!C11+'07'!C11+'08'!C11+'09'!C11+'10'!C11+'11'!C11+'12'!C11+'16'!C11+'18'!C11+'20'!C11+'25'!C11+'26'!C11</f>
        <v>860.39</v>
      </c>
      <c r="D11" s="190">
        <f>'01'!D11+'02'!D11+'03'!D11+'04'!D11+'05'!D11+'07'!D11+'08'!D11+'09'!D11+'10'!D11+'11'!D11+'12'!D11+'16'!D11+'18'!D11+'20'!D11+'25'!D11+'26'!D11</f>
        <v>89</v>
      </c>
      <c r="E11" s="340">
        <f>'01'!E11+'02'!E11+'03'!E11+'04'!E11+'05'!E11+'07'!E11+'08'!E11+'09'!E11+'10'!E11+'11'!E11+'12'!E11+'16'!E11+'18'!E11+'20'!E11+'25'!E11+'26'!E11</f>
        <v>930.50999999999976</v>
      </c>
      <c r="F11" s="195">
        <f>'01'!F11+'02'!F11+'03'!F11+'04'!F11+'05'!F11+'07'!F11+'08'!F11+'09'!F11+'10'!F11+'11'!F11+'12'!F11+'16'!F11+'18'!F11+'20'!F11+'25'!F11+'26'!F11</f>
        <v>60</v>
      </c>
      <c r="G11" s="327">
        <f>'01'!G11+'02'!G11+'03'!G11+'04'!G11+'05'!G11+'07'!G11+'08'!G11+'09'!G11+'10'!G11+'11'!G11+'12'!G11+'16'!G11+'18'!G11+'20'!G11+'25'!G11+'26'!G11</f>
        <v>303.42999999999995</v>
      </c>
      <c r="H11" s="190">
        <f>'01'!H11+'02'!H11+'03'!H11+'04'!H11+'05'!H11+'07'!H11+'08'!H11+'09'!H11+'10'!H11+'11'!H11+'12'!H11+'16'!H11+'18'!H11+'20'!H11+'25'!H11+'26'!H11</f>
        <v>0</v>
      </c>
      <c r="I11" s="340">
        <f>'01'!I11+'02'!I11+'03'!I11+'04'!I11+'05'!I11+'07'!I11+'08'!I11+'09'!I11+'10'!I11+'11'!I11+'12'!I11+'16'!I11+'18'!I11+'20'!I11+'25'!I11+'26'!I11</f>
        <v>0</v>
      </c>
      <c r="J11" s="195">
        <f>'01'!J11+'02'!J11+'03'!J11+'04'!J11+'05'!J11+'07'!J11+'08'!J11+'09'!J11+'10'!J11+'11'!J11+'12'!J11+'16'!J11+'18'!J11+'20'!J11+'25'!J11+'26'!J11</f>
        <v>0</v>
      </c>
      <c r="K11" s="327">
        <f>'01'!K11+'02'!K11+'03'!K11+'04'!K11+'05'!K11+'07'!K11+'08'!K11+'09'!K11+'10'!K11+'11'!K11+'12'!K11+'16'!K11+'18'!K11+'20'!K11+'25'!K11+'26'!K11</f>
        <v>0</v>
      </c>
      <c r="L11" s="190">
        <f>'01'!L11+'02'!L11+'03'!L11+'04'!L11+'05'!L11+'07'!L11+'08'!L11+'09'!L11+'10'!L11+'11'!L11+'12'!L11+'16'!L11+'18'!L11+'20'!L11+'25'!L11+'26'!L11</f>
        <v>0</v>
      </c>
      <c r="M11" s="340">
        <f>'01'!M11+'02'!M11+'03'!M11+'04'!M11+'05'!M11+'07'!M11+'08'!M11+'09'!M11+'10'!M11+'11'!M11+'12'!M11+'16'!M11+'18'!M11+'20'!M11+'25'!M11+'26'!M11</f>
        <v>0</v>
      </c>
      <c r="N11" s="195">
        <f>'01'!N11+'02'!N11+'03'!N11+'04'!N11+'05'!N11+'07'!N11+'08'!N11+'09'!N11+'10'!N11+'11'!N11+'12'!N11+'16'!N11+'18'!N11+'20'!N11+'25'!N11+'26'!N11</f>
        <v>0</v>
      </c>
      <c r="O11" s="327">
        <f>'01'!O11+'02'!O11+'03'!O11+'04'!O11+'05'!O11+'07'!O11+'08'!O11+'09'!O11+'10'!O11+'11'!O11+'12'!O11+'16'!O11+'18'!O11+'20'!O11+'25'!O11+'26'!O11</f>
        <v>0</v>
      </c>
      <c r="P11" s="190">
        <f>'01'!P11+'02'!P11+'03'!P11+'04'!P11+'05'!P11+'07'!P11+'08'!P11+'09'!P11+'10'!P11+'11'!P11+'12'!P11+'16'!P11+'18'!P11+'20'!P11+'25'!P11+'26'!P11</f>
        <v>0</v>
      </c>
      <c r="Q11" s="340">
        <f>'01'!Q11+'02'!Q11+'03'!Q11+'04'!Q11+'05'!Q11+'07'!Q11+'08'!Q11+'09'!Q11+'10'!Q11+'11'!Q11+'12'!Q11+'16'!Q11+'18'!Q11+'20'!Q11+'25'!Q11+'26'!Q11</f>
        <v>0</v>
      </c>
      <c r="R11" s="195">
        <f>'01'!R11+'02'!R11+'03'!R11+'04'!R11+'05'!R11+'07'!R11+'08'!R11+'09'!R11+'10'!R11+'11'!R11+'12'!R11+'16'!R11+'18'!R11+'20'!R11+'25'!R11+'26'!R11</f>
        <v>0</v>
      </c>
      <c r="S11" s="327">
        <f>'01'!S11+'02'!S11+'03'!S11+'04'!S11+'05'!S11+'07'!S11+'08'!S11+'09'!S11+'10'!S11+'11'!S11+'12'!S11+'16'!S11+'18'!S11+'20'!S11+'25'!S11+'26'!S11</f>
        <v>0</v>
      </c>
      <c r="T11" s="190">
        <f>'01'!T11+'02'!T11+'03'!T11+'04'!T11+'05'!T11+'07'!T11+'08'!T11+'09'!T11+'10'!T11+'11'!T11+'12'!T11+'16'!T11+'18'!T11+'20'!T11+'25'!T11+'26'!T11</f>
        <v>0</v>
      </c>
      <c r="U11" s="340">
        <f>'01'!U11+'02'!U11+'03'!U11+'04'!U11+'05'!U11+'07'!U11+'08'!U11+'09'!U11+'10'!U11+'11'!U11+'12'!U11+'16'!U11+'18'!U11+'20'!U11+'25'!U11+'26'!U11</f>
        <v>0</v>
      </c>
      <c r="V11" s="195">
        <f>'01'!V11+'02'!V11+'03'!V11+'04'!V11+'05'!V11+'07'!V11+'08'!V11+'09'!V11+'10'!V11+'11'!V11+'12'!V11+'16'!V11+'18'!V11+'20'!V11+'25'!V11+'26'!V11</f>
        <v>0</v>
      </c>
      <c r="W11" s="327">
        <f>'01'!W11+'02'!W11+'03'!W11+'04'!W11+'05'!W11+'07'!W11+'08'!W11+'09'!W11+'10'!W11+'11'!W11+'12'!W11+'16'!W11+'18'!W11+'20'!W11+'25'!W11+'26'!W11</f>
        <v>0</v>
      </c>
      <c r="X11" s="190">
        <f>'01'!X11+'02'!X11+'03'!X11+'04'!X11+'05'!X11+'07'!X11+'08'!X11+'09'!X11+'10'!X11+'11'!X11+'12'!X11+'16'!X11+'18'!X11+'20'!X11+'25'!X11+'26'!X11</f>
        <v>0</v>
      </c>
      <c r="Y11" s="340">
        <f>'01'!Y11+'02'!Y11+'03'!Y11+'04'!Y11+'05'!Y11+'07'!Y11+'08'!Y11+'09'!Y11+'10'!Y11+'11'!Y11+'12'!Y11+'16'!Y11+'18'!Y11+'20'!Y11+'25'!Y11+'26'!Y11</f>
        <v>0</v>
      </c>
      <c r="Z11" s="182">
        <f t="shared" si="0"/>
        <v>213</v>
      </c>
      <c r="AA11" s="348">
        <f t="shared" si="0"/>
        <v>2094.3299999999995</v>
      </c>
      <c r="AB11" s="74"/>
      <c r="AC11" s="74"/>
      <c r="AD11" s="2"/>
    </row>
    <row r="12" spans="1:31" ht="12.75" customHeight="1" x14ac:dyDescent="0.25">
      <c r="A12" s="69" t="s">
        <v>60</v>
      </c>
      <c r="B12" s="195">
        <f>'01'!B12+'02'!B12+'03'!B12+'04'!B12+'05'!B12+'07'!B12+'08'!B12+'09'!B12+'10'!B12+'11'!B12+'12'!B12+'16'!B12+'18'!B12+'20'!B12+'25'!B12+'26'!B12</f>
        <v>52</v>
      </c>
      <c r="C12" s="327">
        <f>'01'!C12+'02'!C12+'03'!C12+'04'!C12+'05'!C12+'07'!C12+'08'!C12+'09'!C12+'10'!C12+'11'!C12+'12'!C12+'16'!C12+'18'!C12+'20'!C12+'25'!C12+'26'!C12</f>
        <v>4005.68</v>
      </c>
      <c r="D12" s="190">
        <f>'01'!D12+'02'!D12+'03'!D12+'04'!D12+'05'!D12+'07'!D12+'08'!D12+'09'!D12+'10'!D12+'11'!D12+'12'!D12+'16'!D12+'18'!D12+'20'!D12+'25'!D12+'26'!D12</f>
        <v>18</v>
      </c>
      <c r="E12" s="340">
        <f>'01'!E12+'02'!E12+'03'!E12+'04'!E12+'05'!E12+'07'!E12+'08'!E12+'09'!E12+'10'!E12+'11'!E12+'12'!E12+'16'!E12+'18'!E12+'20'!E12+'25'!E12+'26'!E12</f>
        <v>1358.61</v>
      </c>
      <c r="F12" s="195">
        <f>'01'!F12+'02'!F12+'03'!F12+'04'!F12+'05'!F12+'07'!F12+'08'!F12+'09'!F12+'10'!F12+'11'!F12+'12'!F12+'16'!F12+'18'!F12+'20'!F12+'25'!F12+'26'!F12</f>
        <v>20</v>
      </c>
      <c r="G12" s="327">
        <f>'01'!G12+'02'!G12+'03'!G12+'04'!G12+'05'!G12+'07'!G12+'08'!G12+'09'!G12+'10'!G12+'11'!G12+'12'!G12+'16'!G12+'18'!G12+'20'!G12+'25'!G12+'26'!G12</f>
        <v>1368.55</v>
      </c>
      <c r="H12" s="190">
        <f>'01'!H12+'02'!H12+'03'!H12+'04'!H12+'05'!H12+'07'!H12+'08'!H12+'09'!H12+'10'!H12+'11'!H12+'12'!H12+'16'!H12+'18'!H12+'20'!H12+'25'!H12+'26'!H12</f>
        <v>0</v>
      </c>
      <c r="I12" s="340">
        <f>'01'!I12+'02'!I12+'03'!I12+'04'!I12+'05'!I12+'07'!I12+'08'!I12+'09'!I12+'10'!I12+'11'!I12+'12'!I12+'16'!I12+'18'!I12+'20'!I12+'25'!I12+'26'!I12</f>
        <v>0</v>
      </c>
      <c r="J12" s="195">
        <f>'01'!J12+'02'!J12+'03'!J12+'04'!J12+'05'!J12+'07'!J12+'08'!J12+'09'!J12+'10'!J12+'11'!J12+'12'!J12+'16'!J12+'18'!J12+'20'!J12+'25'!J12+'26'!J12</f>
        <v>0</v>
      </c>
      <c r="K12" s="327">
        <f>'01'!K12+'02'!K12+'03'!K12+'04'!K12+'05'!K12+'07'!K12+'08'!K12+'09'!K12+'10'!K12+'11'!K12+'12'!K12+'16'!K12+'18'!K12+'20'!K12+'25'!K12+'26'!K12</f>
        <v>0</v>
      </c>
      <c r="L12" s="190">
        <f>'01'!L12+'02'!L12+'03'!L12+'04'!L12+'05'!L12+'07'!L12+'08'!L12+'09'!L12+'10'!L12+'11'!L12+'12'!L12+'16'!L12+'18'!L12+'20'!L12+'25'!L12+'26'!L12</f>
        <v>0</v>
      </c>
      <c r="M12" s="340">
        <f>'01'!M12+'02'!M12+'03'!M12+'04'!M12+'05'!M12+'07'!M12+'08'!M12+'09'!M12+'10'!M12+'11'!M12+'12'!M12+'16'!M12+'18'!M12+'20'!M12+'25'!M12+'26'!M12</f>
        <v>0</v>
      </c>
      <c r="N12" s="195">
        <f>'01'!N12+'02'!N12+'03'!N12+'04'!N12+'05'!N12+'07'!N12+'08'!N12+'09'!N12+'10'!N12+'11'!N12+'12'!N12+'16'!N12+'18'!N12+'20'!N12+'25'!N12+'26'!N12</f>
        <v>0</v>
      </c>
      <c r="O12" s="327">
        <f>'01'!O12+'02'!O12+'03'!O12+'04'!O12+'05'!O12+'07'!O12+'08'!O12+'09'!O12+'10'!O12+'11'!O12+'12'!O12+'16'!O12+'18'!O12+'20'!O12+'25'!O12+'26'!O12</f>
        <v>0</v>
      </c>
      <c r="P12" s="190">
        <f>'01'!P12+'02'!P12+'03'!P12+'04'!P12+'05'!P12+'07'!P12+'08'!P12+'09'!P12+'10'!P12+'11'!P12+'12'!P12+'16'!P12+'18'!P12+'20'!P12+'25'!P12+'26'!P12</f>
        <v>0</v>
      </c>
      <c r="Q12" s="340">
        <f>'01'!Q12+'02'!Q12+'03'!Q12+'04'!Q12+'05'!Q12+'07'!Q12+'08'!Q12+'09'!Q12+'10'!Q12+'11'!Q12+'12'!Q12+'16'!Q12+'18'!Q12+'20'!Q12+'25'!Q12+'26'!Q12</f>
        <v>0</v>
      </c>
      <c r="R12" s="195">
        <f>'01'!R12+'02'!R12+'03'!R12+'04'!R12+'05'!R12+'07'!R12+'08'!R12+'09'!R12+'10'!R12+'11'!R12+'12'!R12+'16'!R12+'18'!R12+'20'!R12+'25'!R12+'26'!R12</f>
        <v>0</v>
      </c>
      <c r="S12" s="327">
        <f>'01'!S12+'02'!S12+'03'!S12+'04'!S12+'05'!S12+'07'!S12+'08'!S12+'09'!S12+'10'!S12+'11'!S12+'12'!S12+'16'!S12+'18'!S12+'20'!S12+'25'!S12+'26'!S12</f>
        <v>0</v>
      </c>
      <c r="T12" s="190">
        <f>'01'!T12+'02'!T12+'03'!T12+'04'!T12+'05'!T12+'07'!T12+'08'!T12+'09'!T12+'10'!T12+'11'!T12+'12'!T12+'16'!T12+'18'!T12+'20'!T12+'25'!T12+'26'!T12</f>
        <v>0</v>
      </c>
      <c r="U12" s="340">
        <f>'01'!U12+'02'!U12+'03'!U12+'04'!U12+'05'!U12+'07'!U12+'08'!U12+'09'!U12+'10'!U12+'11'!U12+'12'!U12+'16'!U12+'18'!U12+'20'!U12+'25'!U12+'26'!U12</f>
        <v>0</v>
      </c>
      <c r="V12" s="195">
        <f>'01'!V12+'02'!V12+'03'!V12+'04'!V12+'05'!V12+'07'!V12+'08'!V12+'09'!V12+'10'!V12+'11'!V12+'12'!V12+'16'!V12+'18'!V12+'20'!V12+'25'!V12+'26'!V12</f>
        <v>0</v>
      </c>
      <c r="W12" s="327">
        <f>'01'!W12+'02'!W12+'03'!W12+'04'!W12+'05'!W12+'07'!W12+'08'!W12+'09'!W12+'10'!W12+'11'!W12+'12'!W12+'16'!W12+'18'!W12+'20'!W12+'25'!W12+'26'!W12</f>
        <v>0</v>
      </c>
      <c r="X12" s="190">
        <f>'01'!X12+'02'!X12+'03'!X12+'04'!X12+'05'!X12+'07'!X12+'08'!X12+'09'!X12+'10'!X12+'11'!X12+'12'!X12+'16'!X12+'18'!X12+'20'!X12+'25'!X12+'26'!X12</f>
        <v>0</v>
      </c>
      <c r="Y12" s="340">
        <f>'01'!Y12+'02'!Y12+'03'!Y12+'04'!Y12+'05'!Y12+'07'!Y12+'08'!Y12+'09'!Y12+'10'!Y12+'11'!Y12+'12'!Y12+'16'!Y12+'18'!Y12+'20'!Y12+'25'!Y12+'26'!Y12</f>
        <v>0</v>
      </c>
      <c r="Z12" s="182">
        <f t="shared" si="0"/>
        <v>90</v>
      </c>
      <c r="AA12" s="348">
        <f t="shared" si="0"/>
        <v>6732.84</v>
      </c>
      <c r="AB12" s="74"/>
      <c r="AC12" s="74"/>
      <c r="AD12" s="2"/>
    </row>
    <row r="13" spans="1:31" ht="12.75" customHeight="1" x14ac:dyDescent="0.25">
      <c r="A13" s="69" t="s">
        <v>61</v>
      </c>
      <c r="B13" s="195">
        <f>'01'!B13+'02'!B13+'03'!B13+'04'!B13+'05'!B13+'07'!B13+'08'!B13+'09'!B13+'10'!B13+'11'!B13+'12'!B13+'16'!B13+'18'!B13+'20'!B13+'25'!B13+'26'!B13</f>
        <v>0</v>
      </c>
      <c r="C13" s="327">
        <f>'01'!C13+'02'!C13+'03'!C13+'04'!C13+'05'!C13+'07'!C13+'08'!C13+'09'!C13+'10'!C13+'11'!C13+'12'!C13+'16'!C13+'18'!C13+'20'!C13+'25'!C13+'26'!C13</f>
        <v>0</v>
      </c>
      <c r="D13" s="408">
        <f>'01'!D13+'02'!D13+'03'!D13+'04'!D13+'05'!D13+'07'!D13+'08'!D13+'09'!D13+'10'!D13+'11'!D13+'12'!D13+'16'!D13+'18'!D13+'20'!D13+'25'!D13+'26'!D13</f>
        <v>0</v>
      </c>
      <c r="E13" s="340">
        <f>'01'!E13+'02'!E13+'03'!E13+'04'!E13+'05'!E13+'07'!E13+'08'!E13+'09'!E13+'10'!E13+'11'!E13+'12'!E13+'16'!E13+'18'!E13+'20'!E13+'25'!E13+'26'!E13</f>
        <v>0</v>
      </c>
      <c r="F13" s="195">
        <f>'01'!F13+'02'!F13+'03'!F13+'04'!F13+'05'!F13+'07'!F13+'08'!F13+'09'!F13+'10'!F13+'11'!F13+'12'!F13+'16'!F13+'18'!F13+'20'!F13+'25'!F13+'26'!F13</f>
        <v>0</v>
      </c>
      <c r="G13" s="327">
        <f>'01'!G13+'02'!G13+'03'!G13+'04'!G13+'05'!G13+'07'!G13+'08'!G13+'09'!G13+'10'!G13+'11'!G13+'12'!G13+'16'!G13+'18'!G13+'20'!G13+'25'!G13+'26'!G13</f>
        <v>0</v>
      </c>
      <c r="H13" s="190">
        <f>'01'!H13+'02'!H13+'03'!H13+'04'!H13+'05'!H13+'07'!H13+'08'!H13+'09'!H13+'10'!H13+'11'!H13+'12'!H13+'16'!H13+'18'!H13+'20'!H13+'25'!H13+'26'!H13</f>
        <v>0</v>
      </c>
      <c r="I13" s="340">
        <f>'01'!I13+'02'!I13+'03'!I13+'04'!I13+'05'!I13+'07'!I13+'08'!I13+'09'!I13+'10'!I13+'11'!I13+'12'!I13+'16'!I13+'18'!I13+'20'!I13+'25'!I13+'26'!I13</f>
        <v>0</v>
      </c>
      <c r="J13" s="195">
        <f>'01'!J13+'02'!J13+'03'!J13+'04'!J13+'05'!J13+'07'!J13+'08'!J13+'09'!J13+'10'!J13+'11'!J13+'12'!J13+'16'!J13+'18'!J13+'20'!J13+'25'!J13+'26'!J13</f>
        <v>0</v>
      </c>
      <c r="K13" s="327">
        <f>'01'!K13+'02'!K13+'03'!K13+'04'!K13+'05'!K13+'07'!K13+'08'!K13+'09'!K13+'10'!K13+'11'!K13+'12'!K13+'16'!K13+'18'!K13+'20'!K13+'25'!K13+'26'!K13</f>
        <v>0</v>
      </c>
      <c r="L13" s="190">
        <f>'01'!L13+'02'!L13+'03'!L13+'04'!L13+'05'!L13+'07'!L13+'08'!L13+'09'!L13+'10'!L13+'11'!L13+'12'!L13+'16'!L13+'18'!L13+'20'!L13+'25'!L13+'26'!L13</f>
        <v>0</v>
      </c>
      <c r="M13" s="340">
        <f>'01'!M13+'02'!M13+'03'!M13+'04'!M13+'05'!M13+'07'!M13+'08'!M13+'09'!M13+'10'!M13+'11'!M13+'12'!M13+'16'!M13+'18'!M13+'20'!M13+'25'!M13+'26'!M13</f>
        <v>0</v>
      </c>
      <c r="N13" s="195">
        <f>'01'!N13+'02'!N13+'03'!N13+'04'!N13+'05'!N13+'07'!N13+'08'!N13+'09'!N13+'10'!N13+'11'!N13+'12'!N13+'16'!N13+'18'!N13+'20'!N13+'25'!N13+'26'!N13</f>
        <v>0</v>
      </c>
      <c r="O13" s="327">
        <f>'01'!O13+'02'!O13+'03'!O13+'04'!O13+'05'!O13+'07'!O13+'08'!O13+'09'!O13+'10'!O13+'11'!O13+'12'!O13+'16'!O13+'18'!O13+'20'!O13+'25'!O13+'26'!O13</f>
        <v>0</v>
      </c>
      <c r="P13" s="190">
        <f>'01'!P13+'02'!P13+'03'!P13+'04'!P13+'05'!P13+'07'!P13+'08'!P13+'09'!P13+'10'!P13+'11'!P13+'12'!P13+'16'!P13+'18'!P13+'20'!P13+'25'!P13+'26'!P13</f>
        <v>0</v>
      </c>
      <c r="Q13" s="340">
        <f>'01'!Q13+'02'!Q13+'03'!Q13+'04'!Q13+'05'!Q13+'07'!Q13+'08'!Q13+'09'!Q13+'10'!Q13+'11'!Q13+'12'!Q13+'16'!Q13+'18'!Q13+'20'!Q13+'25'!Q13+'26'!Q13</f>
        <v>0</v>
      </c>
      <c r="R13" s="195">
        <f>'01'!R13+'02'!R13+'03'!R13+'04'!R13+'05'!R13+'07'!R13+'08'!R13+'09'!R13+'10'!R13+'11'!R13+'12'!R13+'16'!R13+'18'!R13+'20'!R13+'25'!R13+'26'!R13</f>
        <v>0</v>
      </c>
      <c r="S13" s="327">
        <f>'01'!S13+'02'!S13+'03'!S13+'04'!S13+'05'!S13+'07'!S13+'08'!S13+'09'!S13+'10'!S13+'11'!S13+'12'!S13+'16'!S13+'18'!S13+'20'!S13+'25'!S13+'26'!S13</f>
        <v>0</v>
      </c>
      <c r="T13" s="190">
        <f>'01'!T13+'02'!T13+'03'!T13+'04'!T13+'05'!T13+'07'!T13+'08'!T13+'09'!T13+'10'!T13+'11'!T13+'12'!T13+'16'!T13+'18'!T13+'20'!T13+'25'!T13+'26'!T13</f>
        <v>0</v>
      </c>
      <c r="U13" s="340">
        <f>'01'!U13+'02'!U13+'03'!U13+'04'!U13+'05'!U13+'07'!U13+'08'!U13+'09'!U13+'10'!U13+'11'!U13+'12'!U13+'16'!U13+'18'!U13+'20'!U13+'25'!U13+'26'!U13</f>
        <v>0</v>
      </c>
      <c r="V13" s="195">
        <f>'01'!V13+'02'!V13+'03'!V13+'04'!V13+'05'!V13+'07'!V13+'08'!V13+'09'!V13+'10'!V13+'11'!V13+'12'!V13+'16'!V13+'18'!V13+'20'!V13+'25'!V13+'26'!V13</f>
        <v>0</v>
      </c>
      <c r="W13" s="327">
        <f>'01'!W13+'02'!W13+'03'!W13+'04'!W13+'05'!W13+'07'!W13+'08'!W13+'09'!W13+'10'!W13+'11'!W13+'12'!W13+'16'!W13+'18'!W13+'20'!W13+'25'!W13+'26'!W13</f>
        <v>0</v>
      </c>
      <c r="X13" s="190">
        <f>'01'!X13+'02'!X13+'03'!X13+'04'!X13+'05'!X13+'07'!X13+'08'!X13+'09'!X13+'10'!X13+'11'!X13+'12'!X13+'16'!X13+'18'!X13+'20'!X13+'25'!X13+'26'!X13</f>
        <v>0</v>
      </c>
      <c r="Y13" s="340">
        <f>'01'!Y13+'02'!Y13+'03'!Y13+'04'!Y13+'05'!Y13+'07'!Y13+'08'!Y13+'09'!Y13+'10'!Y13+'11'!Y13+'12'!Y13+'16'!Y13+'18'!Y13+'20'!Y13+'25'!Y13+'26'!Y13</f>
        <v>0</v>
      </c>
      <c r="Z13" s="182">
        <f t="shared" si="0"/>
        <v>0</v>
      </c>
      <c r="AA13" s="348">
        <f t="shared" si="0"/>
        <v>0</v>
      </c>
      <c r="AB13" s="74"/>
      <c r="AD13" s="2"/>
    </row>
    <row r="14" spans="1:31" ht="12.75" customHeight="1" x14ac:dyDescent="0.25">
      <c r="A14" s="75" t="s">
        <v>19</v>
      </c>
      <c r="B14" s="196">
        <f t="shared" ref="B14:AA14" si="1">SUM(B10:B13)</f>
        <v>2589</v>
      </c>
      <c r="C14" s="331">
        <f t="shared" si="1"/>
        <v>115903.06999999999</v>
      </c>
      <c r="D14" s="190">
        <f t="shared" si="1"/>
        <v>2524</v>
      </c>
      <c r="E14" s="342">
        <f t="shared" si="1"/>
        <v>197689.09999999998</v>
      </c>
      <c r="F14" s="196">
        <f t="shared" ref="F14:I14" si="2">SUM(F10:F13)</f>
        <v>2199</v>
      </c>
      <c r="G14" s="331">
        <f t="shared" si="2"/>
        <v>99187.64</v>
      </c>
      <c r="H14" s="190">
        <f t="shared" si="2"/>
        <v>0</v>
      </c>
      <c r="I14" s="342">
        <f t="shared" si="2"/>
        <v>0</v>
      </c>
      <c r="J14" s="196">
        <f t="shared" ref="J14:M14" si="3">SUM(J10:J13)</f>
        <v>0</v>
      </c>
      <c r="K14" s="331">
        <f t="shared" si="3"/>
        <v>0</v>
      </c>
      <c r="L14" s="190">
        <f t="shared" si="3"/>
        <v>0</v>
      </c>
      <c r="M14" s="342">
        <f t="shared" si="3"/>
        <v>0</v>
      </c>
      <c r="N14" s="196">
        <f t="shared" ref="N14:Q14" si="4">SUM(N10:N13)</f>
        <v>0</v>
      </c>
      <c r="O14" s="331">
        <f t="shared" si="4"/>
        <v>0</v>
      </c>
      <c r="P14" s="190">
        <f t="shared" si="4"/>
        <v>0</v>
      </c>
      <c r="Q14" s="342">
        <f t="shared" si="4"/>
        <v>0</v>
      </c>
      <c r="R14" s="196">
        <f t="shared" ref="R14:W14" si="5">SUM(R10:R13)</f>
        <v>0</v>
      </c>
      <c r="S14" s="331">
        <f t="shared" si="5"/>
        <v>0</v>
      </c>
      <c r="T14" s="190">
        <f t="shared" si="5"/>
        <v>0</v>
      </c>
      <c r="U14" s="342">
        <f t="shared" si="5"/>
        <v>0</v>
      </c>
      <c r="V14" s="196">
        <f t="shared" si="5"/>
        <v>0</v>
      </c>
      <c r="W14" s="331">
        <f t="shared" si="5"/>
        <v>0</v>
      </c>
      <c r="X14" s="190">
        <f t="shared" ref="X14:Y14" si="6">SUM(X10:X13)</f>
        <v>0</v>
      </c>
      <c r="Y14" s="342">
        <f t="shared" si="6"/>
        <v>0</v>
      </c>
      <c r="Z14" s="183">
        <f t="shared" si="1"/>
        <v>7312</v>
      </c>
      <c r="AA14" s="349">
        <f t="shared" si="1"/>
        <v>412779.81000000006</v>
      </c>
      <c r="AB14" s="74"/>
      <c r="AD14" s="2"/>
    </row>
    <row r="15" spans="1:31" ht="12.75" customHeight="1" x14ac:dyDescent="0.25">
      <c r="B15" s="195"/>
      <c r="C15" s="327"/>
      <c r="D15" s="193"/>
      <c r="F15" s="195"/>
      <c r="G15" s="327"/>
      <c r="H15" s="193"/>
      <c r="I15" s="340"/>
      <c r="J15" s="195"/>
      <c r="K15" s="327"/>
      <c r="L15" s="193"/>
      <c r="M15" s="340"/>
      <c r="N15" s="195"/>
      <c r="O15" s="327"/>
      <c r="P15" s="193"/>
      <c r="Q15" s="340"/>
      <c r="R15" s="195"/>
      <c r="S15" s="327"/>
      <c r="T15" s="193"/>
      <c r="U15" s="340"/>
      <c r="V15" s="195"/>
      <c r="W15" s="327"/>
      <c r="X15" s="193"/>
      <c r="Y15" s="340"/>
      <c r="Z15" s="182"/>
      <c r="AA15" s="350"/>
      <c r="AB15" s="74"/>
      <c r="AD15" s="2"/>
    </row>
    <row r="16" spans="1:31" ht="12.75" customHeight="1" x14ac:dyDescent="0.25">
      <c r="A16" s="65" t="s">
        <v>24</v>
      </c>
      <c r="B16" s="195"/>
      <c r="C16" s="327"/>
      <c r="D16" s="193"/>
      <c r="F16" s="195"/>
      <c r="G16" s="327"/>
      <c r="H16" s="193"/>
      <c r="I16" s="340"/>
      <c r="J16" s="195"/>
      <c r="K16" s="327"/>
      <c r="L16" s="193"/>
      <c r="M16" s="340"/>
      <c r="N16" s="195"/>
      <c r="O16" s="327"/>
      <c r="P16" s="193"/>
      <c r="Q16" s="340"/>
      <c r="R16" s="195"/>
      <c r="S16" s="327"/>
      <c r="T16" s="193"/>
      <c r="U16" s="340"/>
      <c r="V16" s="195"/>
      <c r="W16" s="327"/>
      <c r="X16" s="193"/>
      <c r="Y16" s="340"/>
      <c r="Z16" s="182"/>
      <c r="AA16" s="350"/>
      <c r="AB16" s="74"/>
      <c r="AD16" s="2"/>
    </row>
    <row r="17" spans="1:30" ht="12.75" customHeight="1" x14ac:dyDescent="0.25">
      <c r="A17" s="69" t="s">
        <v>43</v>
      </c>
      <c r="B17" s="195">
        <f>'01'!B17+'02'!B17+'03'!B17+'04'!B17+'05'!B17+'07'!B17+'08'!B17+'09'!B17+'10'!B17+'11'!B17+'12'!B17+'16'!B17+'18'!B17+'20'!B17+'25'!B17+'26'!B17</f>
        <v>0</v>
      </c>
      <c r="C17" s="330">
        <f>'01'!C17+'02'!C17+'03'!C17+'04'!C17+'05'!C17+'07'!C17+'08'!C17+'09'!C17+'10'!C17+'11'!C17+'12'!C17+'16'!C17+'18'!C17+'20'!C17+'25'!C17+'26'!C17</f>
        <v>0</v>
      </c>
      <c r="D17" s="190">
        <f>'01'!D17+'02'!D17+'03'!D17+'04'!D17+'05'!D17+'07'!D17+'08'!D17+'09'!D17+'10'!D17+'11'!D17+'12'!D17+'16'!D17+'18'!D17+'20'!D17+'25'!D17+'26'!D17</f>
        <v>0</v>
      </c>
      <c r="E17" s="341">
        <f>'01'!E17+'02'!E17+'03'!E17+'04'!E17+'05'!E17+'07'!E17+'08'!E17+'09'!E17+'10'!E17+'11'!E17+'12'!E17+'16'!E17+'18'!E17+'20'!E17+'25'!E17+'26'!E17</f>
        <v>0</v>
      </c>
      <c r="F17" s="195">
        <f>'01'!F17+'02'!F17+'03'!F17+'04'!F17+'05'!F17+'07'!F17+'08'!F17+'09'!F17+'10'!F17+'11'!F17+'12'!F17+'16'!F17+'18'!F17+'20'!F17+'25'!F17+'26'!F17</f>
        <v>68</v>
      </c>
      <c r="G17" s="330">
        <f>'01'!G17+'02'!G17+'03'!G17+'04'!G17+'05'!G17+'07'!G17+'08'!G17+'09'!G17+'10'!G17+'11'!G17+'12'!G17+'16'!G17+'18'!G17+'20'!G17+'25'!G17+'26'!G17</f>
        <v>2022.62</v>
      </c>
      <c r="H17" s="190">
        <f>'01'!H17+'02'!H17+'03'!H17+'04'!H17+'05'!H17+'07'!H17+'08'!H17+'09'!H17+'10'!H17+'11'!H17+'12'!H17+'16'!H17+'18'!H17+'20'!H17+'25'!H17+'26'!H17</f>
        <v>0</v>
      </c>
      <c r="I17" s="341">
        <f>'01'!I17+'02'!I17+'03'!I17+'04'!I17+'05'!I17+'07'!I17+'08'!I17+'09'!I17+'10'!I17+'11'!I17+'12'!I17+'16'!I17+'18'!I17+'20'!I17+'25'!I17+'26'!I17</f>
        <v>0</v>
      </c>
      <c r="J17" s="195">
        <f>'01'!J17+'02'!J17+'03'!J17+'04'!J17+'05'!J17+'07'!J17+'08'!J17+'09'!J17+'10'!J17+'11'!J17+'12'!J17+'16'!J17+'18'!J17+'20'!J17+'25'!J17+'26'!J17</f>
        <v>0</v>
      </c>
      <c r="K17" s="330">
        <f>'01'!K17+'02'!K17+'03'!K17+'04'!K17+'05'!K17+'07'!K17+'08'!K17+'09'!K17+'10'!K17+'11'!K17+'12'!K17+'16'!K17+'18'!K17+'20'!K17+'25'!K17+'26'!K17</f>
        <v>0</v>
      </c>
      <c r="L17" s="190">
        <f>'01'!L17+'02'!L17+'03'!L17+'04'!L17+'05'!L17+'07'!L17+'08'!L17+'09'!L17+'10'!L17+'11'!L17+'12'!L17+'16'!L17+'18'!L17+'20'!L17+'25'!L17+'26'!L17</f>
        <v>0</v>
      </c>
      <c r="M17" s="341">
        <f>'01'!M17+'02'!M17+'03'!M17+'04'!M17+'05'!M17+'07'!M17+'08'!M17+'09'!M17+'10'!M17+'11'!M17+'12'!M17+'16'!M17+'18'!M17+'20'!M17+'25'!M17+'26'!M17</f>
        <v>0</v>
      </c>
      <c r="N17" s="195">
        <f>'01'!N17+'02'!N17+'03'!N17+'04'!N17+'05'!N17+'07'!N17+'08'!N17+'09'!N17+'10'!N17+'11'!N17+'12'!N17+'16'!N17+'18'!N17+'20'!N17+'25'!N17+'26'!N17</f>
        <v>0</v>
      </c>
      <c r="O17" s="330">
        <f>'01'!O17+'02'!O17+'03'!O17+'04'!O17+'05'!O17+'07'!O17+'08'!O17+'09'!O17+'10'!O17+'11'!O17+'12'!O17+'16'!O17+'18'!O17+'20'!O17+'25'!O17+'26'!O17</f>
        <v>0</v>
      </c>
      <c r="P17" s="190">
        <f>'01'!P17+'02'!P17+'03'!P17+'04'!P17+'05'!P17+'07'!P17+'08'!P17+'09'!P17+'10'!P17+'11'!P17+'12'!P17+'16'!P17+'18'!P17+'20'!P17+'25'!P17+'26'!P17</f>
        <v>0</v>
      </c>
      <c r="Q17" s="341">
        <f>'01'!Q17+'02'!Q17+'03'!Q17+'04'!Q17+'05'!Q17+'07'!Q17+'08'!Q17+'09'!Q17+'10'!Q17+'11'!Q17+'12'!Q17+'16'!Q17+'18'!Q17+'20'!Q17+'25'!Q17+'26'!Q17</f>
        <v>0</v>
      </c>
      <c r="R17" s="195">
        <f>'01'!R17+'02'!R17+'03'!R17+'04'!R17+'05'!R17+'07'!R17+'08'!R17+'09'!R17+'10'!R17+'11'!R17+'12'!R17+'16'!R17+'18'!R17+'20'!R17+'25'!R17+'26'!R17</f>
        <v>0</v>
      </c>
      <c r="S17" s="330">
        <f>'01'!S17+'02'!S17+'03'!S17+'04'!S17+'05'!S17+'07'!S17+'08'!S17+'09'!S17+'10'!S17+'11'!S17+'12'!S17+'16'!S17+'18'!S17+'20'!S17+'25'!S17+'26'!S17</f>
        <v>0</v>
      </c>
      <c r="T17" s="190">
        <f>'01'!T17+'02'!T17+'03'!T17+'04'!T17+'05'!T17+'07'!T17+'08'!T17+'09'!T17+'10'!T17+'11'!T17+'12'!T17+'16'!T17+'18'!T17+'20'!T17+'25'!T17+'26'!T17</f>
        <v>0</v>
      </c>
      <c r="U17" s="341">
        <f>'01'!U17+'02'!U17+'03'!U17+'04'!U17+'05'!U17+'07'!U17+'08'!U17+'09'!U17+'10'!U17+'11'!U17+'12'!U17+'16'!U17+'18'!U17+'20'!U17+'25'!U17+'26'!U17</f>
        <v>0</v>
      </c>
      <c r="V17" s="195">
        <f>'01'!V17+'02'!V17+'03'!V17+'04'!V17+'05'!V17+'07'!V17+'08'!V17+'09'!V17+'10'!V17+'11'!V17+'12'!V17+'16'!V17+'18'!V17+'20'!V17+'25'!V17+'26'!V17</f>
        <v>0</v>
      </c>
      <c r="W17" s="330">
        <f>'01'!W17+'02'!W17+'03'!W17+'04'!W17+'05'!W17+'07'!W17+'08'!W17+'09'!W17+'10'!W17+'11'!W17+'12'!W17+'16'!W17+'18'!W17+'20'!W17+'25'!W17+'26'!W17</f>
        <v>0</v>
      </c>
      <c r="X17" s="190">
        <f>'01'!X17+'02'!X17+'03'!X17+'04'!X17+'05'!X17+'07'!X17+'08'!X17+'09'!X17+'10'!X17+'11'!X17+'12'!X17+'16'!X17+'18'!X17+'20'!X17+'25'!X17+'26'!X17</f>
        <v>0</v>
      </c>
      <c r="Y17" s="341">
        <f>'01'!Y17+'02'!Y17+'03'!Y17+'04'!Y17+'05'!Y17+'07'!Y17+'08'!Y17+'09'!Y17+'10'!Y17+'11'!Y17+'12'!Y17+'16'!Y17+'18'!Y17+'20'!Y17+'25'!Y17+'26'!Y17</f>
        <v>0</v>
      </c>
      <c r="Z17" s="182">
        <f t="shared" ref="Z17:AA21" si="7">B17+D17+F17+H17+J17+L17+N17+P17+R17+T17+V17+X17</f>
        <v>68</v>
      </c>
      <c r="AA17" s="348">
        <f t="shared" si="7"/>
        <v>2022.62</v>
      </c>
      <c r="AB17" s="74"/>
      <c r="AD17" s="2"/>
    </row>
    <row r="18" spans="1:30" ht="12.75" customHeight="1" x14ac:dyDescent="0.25">
      <c r="A18" s="69" t="s">
        <v>21</v>
      </c>
      <c r="B18" s="195">
        <f>'01'!B18+'02'!B18+'03'!B18+'04'!B18+'05'!B18+'07'!B18+'08'!B18+'09'!B18+'10'!B18+'11'!B18+'12'!B18+'16'!B18+'18'!B18+'20'!B18+'25'!B18+'26'!B18</f>
        <v>0</v>
      </c>
      <c r="C18" s="330">
        <f>'01'!C18+'02'!C18+'03'!C18+'04'!C18+'05'!C18+'07'!C18+'08'!C18+'09'!C18+'10'!C18+'11'!C18+'12'!C18+'16'!C18+'18'!C18+'20'!C18+'25'!C18+'26'!C18</f>
        <v>0</v>
      </c>
      <c r="D18" s="190">
        <f>'01'!D18+'02'!D18+'03'!D18+'04'!D18+'05'!D18+'07'!D18+'08'!D18+'09'!D18+'10'!D18+'11'!D18+'12'!D18+'16'!D18+'18'!D18+'20'!D18+'25'!D18+'26'!D18</f>
        <v>1</v>
      </c>
      <c r="E18" s="341">
        <f>'01'!E18+'02'!E18+'03'!E18+'04'!E18+'05'!E18+'07'!E18+'08'!E18+'09'!E18+'10'!E18+'11'!E18+'12'!E18+'16'!E18+'18'!E18+'20'!E18+'25'!E18+'26'!E18</f>
        <v>208.38</v>
      </c>
      <c r="F18" s="195">
        <f>'01'!F18+'02'!F18+'03'!F18+'04'!F18+'05'!F18+'07'!F18+'08'!F18+'09'!F18+'10'!F18+'11'!F18+'12'!F18+'16'!F18+'18'!F18+'20'!F18+'25'!F18+'26'!F18</f>
        <v>0</v>
      </c>
      <c r="G18" s="330">
        <f>'01'!G18+'02'!G18+'03'!G18+'04'!G18+'05'!G18+'07'!G18+'08'!G18+'09'!G18+'10'!G18+'11'!G18+'12'!G18+'16'!G18+'18'!G18+'20'!G18+'25'!G18+'26'!G18</f>
        <v>0</v>
      </c>
      <c r="H18" s="190">
        <f>'01'!H18+'02'!H18+'03'!H18+'04'!H18+'05'!H18+'07'!H18+'08'!H18+'09'!H18+'10'!H18+'11'!H18+'12'!H18+'16'!H18+'18'!H18+'20'!H18+'25'!H18+'26'!H18</f>
        <v>0</v>
      </c>
      <c r="I18" s="341">
        <f>'01'!I18+'02'!I18+'03'!I18+'04'!I18+'05'!I18+'07'!I18+'08'!I18+'09'!I18+'10'!I18+'11'!I18+'12'!I18+'16'!I18+'18'!I18+'20'!I18+'25'!I18+'26'!I18</f>
        <v>0</v>
      </c>
      <c r="J18" s="195">
        <f>'01'!J18+'02'!J18+'03'!J18+'04'!J18+'05'!J18+'07'!J18+'08'!J18+'09'!J18+'10'!J18+'11'!J18+'12'!J18+'16'!J18+'18'!J18+'20'!J18+'25'!J18+'26'!J18</f>
        <v>0</v>
      </c>
      <c r="K18" s="330">
        <f>'01'!K18+'02'!K18+'03'!K18+'04'!K18+'05'!K18+'07'!K18+'08'!K18+'09'!K18+'10'!K18+'11'!K18+'12'!K18+'16'!K18+'18'!K18+'20'!K18+'25'!K18+'26'!K18</f>
        <v>0</v>
      </c>
      <c r="L18" s="190">
        <f>'01'!L18+'02'!L18+'03'!L18+'04'!L18+'05'!L18+'07'!L18+'08'!L18+'09'!L18+'10'!L18+'11'!L18+'12'!L18+'16'!L18+'18'!L18+'20'!L18+'25'!L18+'26'!L18</f>
        <v>0</v>
      </c>
      <c r="M18" s="341">
        <f>'01'!M18+'02'!M18+'03'!M18+'04'!M18+'05'!M18+'07'!M18+'08'!M18+'09'!M18+'10'!M18+'11'!M18+'12'!M18+'16'!M18+'18'!M18+'20'!M18+'25'!M18+'26'!M18</f>
        <v>0</v>
      </c>
      <c r="N18" s="195">
        <f>'01'!N18+'02'!N18+'03'!N18+'04'!N18+'05'!N18+'07'!N18+'08'!N18+'09'!N18+'10'!N18+'11'!N18+'12'!N18+'16'!N18+'18'!N18+'20'!N18+'25'!N18+'26'!N18</f>
        <v>0</v>
      </c>
      <c r="O18" s="330">
        <f>'01'!O18+'02'!O18+'03'!O18+'04'!O18+'05'!O18+'07'!O18+'08'!O18+'09'!O18+'10'!O18+'11'!O18+'12'!O18+'16'!O18+'18'!O18+'20'!O18+'25'!O18+'26'!O18</f>
        <v>0</v>
      </c>
      <c r="P18" s="190">
        <f>'01'!P18+'02'!P18+'03'!P18+'04'!P18+'05'!P18+'07'!P18+'08'!P18+'09'!P18+'10'!P18+'11'!P18+'12'!P18+'16'!P18+'18'!P18+'20'!P18+'25'!P18+'26'!P18</f>
        <v>0</v>
      </c>
      <c r="Q18" s="341">
        <f>'01'!Q18+'02'!Q18+'03'!Q18+'04'!Q18+'05'!Q18+'07'!Q18+'08'!Q18+'09'!Q18+'10'!Q18+'11'!Q18+'12'!Q18+'16'!Q18+'18'!Q18+'20'!Q18+'25'!Q18+'26'!Q18</f>
        <v>0</v>
      </c>
      <c r="R18" s="195">
        <f>'01'!R18+'02'!R18+'03'!R18+'04'!R18+'05'!R18+'07'!R18+'08'!R18+'09'!R18+'10'!R18+'11'!R18+'12'!R18+'16'!R18+'18'!R18+'20'!R18+'25'!R18+'26'!R18</f>
        <v>0</v>
      </c>
      <c r="S18" s="330">
        <f>'01'!S18+'02'!S18+'03'!S18+'04'!S18+'05'!S18+'07'!S18+'08'!S18+'09'!S18+'10'!S18+'11'!S18+'12'!S18+'16'!S18+'18'!S18+'20'!S18+'25'!S18+'26'!S18</f>
        <v>0</v>
      </c>
      <c r="T18" s="190">
        <f>'01'!T18+'02'!T18+'03'!T18+'04'!T18+'05'!T18+'07'!T18+'08'!T18+'09'!T18+'10'!T18+'11'!T18+'12'!T18+'16'!T18+'18'!T18+'20'!T18+'25'!T18+'26'!T18</f>
        <v>0</v>
      </c>
      <c r="U18" s="341">
        <f>'01'!U18+'02'!U18+'03'!U18+'04'!U18+'05'!U18+'07'!U18+'08'!U18+'09'!U18+'10'!U18+'11'!U18+'12'!U18+'16'!U18+'18'!U18+'20'!U18+'25'!U18+'26'!U18</f>
        <v>0</v>
      </c>
      <c r="V18" s="195">
        <f>'01'!V18+'02'!V18+'03'!V18+'04'!V18+'05'!V18+'07'!V18+'08'!V18+'09'!V18+'10'!V18+'11'!V18+'12'!V18+'16'!V18+'18'!V18+'20'!V18+'25'!V18+'26'!V18</f>
        <v>0</v>
      </c>
      <c r="W18" s="330">
        <f>'01'!W18+'02'!W18+'03'!W18+'04'!W18+'05'!W18+'07'!W18+'08'!W18+'09'!W18+'10'!W18+'11'!W18+'12'!W18+'16'!W18+'18'!W18+'20'!W18+'25'!W18+'26'!W18</f>
        <v>0</v>
      </c>
      <c r="X18" s="190">
        <f>'01'!X18+'02'!X18+'03'!X18+'04'!X18+'05'!X18+'07'!X18+'08'!X18+'09'!X18+'10'!X18+'11'!X18+'12'!X18+'16'!X18+'18'!X18+'20'!X18+'25'!X18+'26'!X18</f>
        <v>0</v>
      </c>
      <c r="Y18" s="341">
        <f>'01'!Y18+'02'!Y18+'03'!Y18+'04'!Y18+'05'!Y18+'07'!Y18+'08'!Y18+'09'!Y18+'10'!Y18+'11'!Y18+'12'!Y18+'16'!Y18+'18'!Y18+'20'!Y18+'25'!Y18+'26'!Y18</f>
        <v>0</v>
      </c>
      <c r="Z18" s="182">
        <f t="shared" si="7"/>
        <v>1</v>
      </c>
      <c r="AA18" s="348">
        <f t="shared" si="7"/>
        <v>208.38</v>
      </c>
      <c r="AB18" s="74"/>
      <c r="AD18" s="2"/>
    </row>
    <row r="19" spans="1:30" ht="12.75" customHeight="1" x14ac:dyDescent="0.25">
      <c r="A19" s="69" t="s">
        <v>45</v>
      </c>
      <c r="B19" s="195">
        <f>'01'!B19+'02'!B19+'03'!B19+'04'!B19+'05'!B19+'07'!B19+'08'!B19+'09'!B19+'10'!B19+'11'!B19+'12'!B19+'16'!B19+'18'!B19+'20'!B19+'25'!B19+'26'!B19</f>
        <v>28</v>
      </c>
      <c r="C19" s="330">
        <f>'01'!C19+'02'!C19+'03'!C19+'04'!C19+'05'!C19+'07'!C19+'08'!C19+'09'!C19+'10'!C19+'11'!C19+'12'!C19+'16'!C19+'18'!C19+'20'!C19+'25'!C19+'26'!C19</f>
        <v>31123.81</v>
      </c>
      <c r="D19" s="190">
        <f>'01'!D19+'02'!D19+'03'!D19+'04'!D19+'05'!D19+'07'!D19+'08'!D19+'09'!D19+'10'!D19+'11'!D19+'12'!D19+'16'!D19+'18'!D19+'20'!D19+'25'!D19+'26'!D19</f>
        <v>30</v>
      </c>
      <c r="E19" s="341">
        <f>'01'!E19+'02'!E19+'03'!E19+'04'!E19+'05'!E19+'07'!E19+'08'!E19+'09'!E19+'10'!E19+'11'!E19+'12'!E19+'16'!E19+'18'!E19+'20'!E19+'25'!E19+'26'!E19</f>
        <v>28466.74</v>
      </c>
      <c r="F19" s="195">
        <f>'01'!F19+'02'!F19+'03'!F19+'04'!F19+'05'!F19+'07'!F19+'08'!F19+'09'!F19+'10'!F19+'11'!F19+'12'!F19+'16'!F19+'18'!F19+'20'!F19+'25'!F19+'26'!F19</f>
        <v>37</v>
      </c>
      <c r="G19" s="330">
        <f>'01'!G19+'02'!G19+'03'!G19+'04'!G19+'05'!G19+'07'!G19+'08'!G19+'09'!G19+'10'!G19+'11'!G19+'12'!G19+'16'!G19+'18'!G19+'20'!G19+'25'!G19+'26'!G19</f>
        <v>31319.97</v>
      </c>
      <c r="H19" s="190">
        <f>'01'!H19+'02'!H19+'03'!H19+'04'!H19+'05'!H19+'07'!H19+'08'!H19+'09'!H19+'10'!H19+'11'!H19+'12'!H19+'16'!H19+'18'!H19+'20'!H19+'25'!H19+'26'!H19</f>
        <v>0</v>
      </c>
      <c r="I19" s="341">
        <f>'01'!I19+'02'!I19+'03'!I19+'04'!I19+'05'!I19+'07'!I19+'08'!I19+'09'!I19+'10'!I19+'11'!I19+'12'!I19+'16'!I19+'18'!I19+'20'!I19+'25'!I19+'26'!I19</f>
        <v>0</v>
      </c>
      <c r="J19" s="195">
        <f>'01'!J19+'02'!J19+'03'!J19+'04'!J19+'05'!J19+'07'!J19+'08'!J19+'09'!J19+'10'!J19+'11'!J19+'12'!J19+'16'!J19+'18'!J19+'20'!J19+'25'!J19+'26'!J19</f>
        <v>0</v>
      </c>
      <c r="K19" s="330">
        <f>'01'!K19+'02'!K19+'03'!K19+'04'!K19+'05'!K19+'07'!K19+'08'!K19+'09'!K19+'10'!K19+'11'!K19+'12'!K19+'16'!K19+'18'!K19+'20'!K19+'25'!K19+'26'!K19</f>
        <v>0</v>
      </c>
      <c r="L19" s="190">
        <f>'01'!L19+'02'!L19+'03'!L19+'04'!L19+'05'!L19+'07'!L19+'08'!L19+'09'!L19+'10'!L19+'11'!L19+'12'!L19+'16'!L19+'18'!L19+'20'!L19+'25'!L19+'26'!L19</f>
        <v>0</v>
      </c>
      <c r="M19" s="341">
        <f>'01'!M19+'02'!M19+'03'!M19+'04'!M19+'05'!M19+'07'!M19+'08'!M19+'09'!M19+'10'!M19+'11'!M19+'12'!M19+'16'!M19+'18'!M19+'20'!M19+'25'!M19+'26'!M19</f>
        <v>0</v>
      </c>
      <c r="N19" s="195">
        <f>'01'!N19+'02'!N19+'03'!N19+'04'!N19+'05'!N19+'07'!N19+'08'!N19+'09'!N19+'10'!N19+'11'!N19+'12'!N19+'16'!N19+'18'!N19+'20'!N19+'25'!N19+'26'!N19</f>
        <v>0</v>
      </c>
      <c r="O19" s="330">
        <f>'01'!O19+'02'!O19+'03'!O19+'04'!O19+'05'!O19+'07'!O19+'08'!O19+'09'!O19+'10'!O19+'11'!O19+'12'!O19+'16'!O19+'18'!O19+'20'!O19+'25'!O19+'26'!O19</f>
        <v>0</v>
      </c>
      <c r="P19" s="190">
        <f>'01'!P19+'02'!P19+'03'!P19+'04'!P19+'05'!P19+'07'!P19+'08'!P19+'09'!P19+'10'!P19+'11'!P19+'12'!P19+'16'!P19+'18'!P19+'20'!P19+'25'!P19+'26'!P19</f>
        <v>0</v>
      </c>
      <c r="Q19" s="341">
        <f>'01'!Q19+'02'!Q19+'03'!Q19+'04'!Q19+'05'!Q19+'07'!Q19+'08'!Q19+'09'!Q19+'10'!Q19+'11'!Q19+'12'!Q19+'16'!Q19+'18'!Q19+'20'!Q19+'25'!Q19+'26'!Q19</f>
        <v>0</v>
      </c>
      <c r="R19" s="195">
        <f>'01'!R19+'02'!R19+'03'!R19+'04'!R19+'05'!R19+'07'!R19+'08'!R19+'09'!R19+'10'!R19+'11'!R19+'12'!R19+'16'!R19+'18'!R19+'20'!R19+'25'!R19+'26'!R19</f>
        <v>0</v>
      </c>
      <c r="S19" s="330">
        <f>'01'!S19+'02'!S19+'03'!S19+'04'!S19+'05'!S19+'07'!S19+'08'!S19+'09'!S19+'10'!S19+'11'!S19+'12'!S19+'16'!S19+'18'!S19+'20'!S19+'25'!S19+'26'!S19</f>
        <v>0</v>
      </c>
      <c r="T19" s="190">
        <f>'01'!T19+'02'!T19+'03'!T19+'04'!T19+'05'!T19+'07'!T19+'08'!T19+'09'!T19+'10'!T19+'11'!T19+'12'!T19+'16'!T19+'18'!T19+'20'!T19+'25'!T19+'26'!T19</f>
        <v>0</v>
      </c>
      <c r="U19" s="341">
        <f>'01'!U19+'02'!U19+'03'!U19+'04'!U19+'05'!U19+'07'!U19+'08'!U19+'09'!U19+'10'!U19+'11'!U19+'12'!U19+'16'!U19+'18'!U19+'20'!U19+'25'!U19+'26'!U19</f>
        <v>0</v>
      </c>
      <c r="V19" s="195">
        <f>'01'!V19+'02'!V19+'03'!V19+'04'!V19+'05'!V19+'07'!V19+'08'!V19+'09'!V19+'10'!V19+'11'!V19+'12'!V19+'16'!V19+'18'!V19+'20'!V19+'25'!V19+'26'!V19</f>
        <v>0</v>
      </c>
      <c r="W19" s="330">
        <f>'01'!W19+'02'!W19+'03'!W19+'04'!W19+'05'!W19+'07'!W19+'08'!W19+'09'!W19+'10'!W19+'11'!W19+'12'!W19+'16'!W19+'18'!W19+'20'!W19+'25'!W19+'26'!W19</f>
        <v>0</v>
      </c>
      <c r="X19" s="190">
        <f>'01'!X19+'02'!X19+'03'!X19+'04'!X19+'05'!X19+'07'!X19+'08'!X19+'09'!X19+'10'!X19+'11'!X19+'12'!X19+'16'!X19+'18'!X19+'20'!X19+'25'!X19+'26'!X19</f>
        <v>0</v>
      </c>
      <c r="Y19" s="341">
        <f>'01'!Y19+'02'!Y19+'03'!Y19+'04'!Y19+'05'!Y19+'07'!Y19+'08'!Y19+'09'!Y19+'10'!Y19+'11'!Y19+'12'!Y19+'16'!Y19+'18'!Y19+'20'!Y19+'25'!Y19+'26'!Y19</f>
        <v>0</v>
      </c>
      <c r="Z19" s="182">
        <f t="shared" si="7"/>
        <v>95</v>
      </c>
      <c r="AA19" s="348">
        <f t="shared" si="7"/>
        <v>90910.52</v>
      </c>
      <c r="AB19" s="74"/>
      <c r="AD19" s="2"/>
    </row>
    <row r="20" spans="1:30" ht="12.75" customHeight="1" x14ac:dyDescent="0.25">
      <c r="A20" s="69" t="s">
        <v>22</v>
      </c>
      <c r="B20" s="195">
        <f>'01'!B20+'02'!B20+'03'!B20+'04'!B20+'05'!B20+'07'!B20+'08'!B20+'09'!B20+'10'!B20+'11'!B20+'12'!B20+'16'!B20+'18'!B20+'20'!B20+'25'!B20+'26'!B20</f>
        <v>71</v>
      </c>
      <c r="C20" s="330">
        <f>'01'!C20+'02'!C20+'03'!C20+'04'!C20+'05'!C20+'07'!C20+'08'!C20+'09'!C20+'10'!C20+'11'!C20+'12'!C20+'16'!C20+'18'!C20+'20'!C20+'25'!C20+'26'!C20</f>
        <v>29593.599999999999</v>
      </c>
      <c r="D20" s="190">
        <f>'01'!D20+'02'!D20+'03'!D20+'04'!D20+'05'!D20+'07'!D20+'08'!D20+'09'!D20+'10'!D20+'11'!D20+'12'!D20+'16'!D20+'18'!D20+'20'!D20+'25'!D20+'26'!D20</f>
        <v>96</v>
      </c>
      <c r="E20" s="341">
        <f>'01'!E20+'02'!E20+'03'!E20+'04'!E20+'05'!E20+'07'!E20+'08'!E20+'09'!E20+'10'!E20+'11'!E20+'12'!E20+'16'!E20+'18'!E20+'20'!E20+'25'!E20+'26'!E20</f>
        <v>32474.569999999996</v>
      </c>
      <c r="F20" s="195">
        <f>'01'!F20+'02'!F20+'03'!F20+'04'!F20+'05'!F20+'07'!F20+'08'!F20+'09'!F20+'10'!F20+'11'!F20+'12'!F20+'16'!F20+'18'!F20+'20'!F20+'25'!F20+'26'!F20</f>
        <v>73</v>
      </c>
      <c r="G20" s="330">
        <f>'01'!G20+'02'!G20+'03'!G20+'04'!G20+'05'!G20+'07'!G20+'08'!G20+'09'!G20+'10'!G20+'11'!G20+'12'!G20+'16'!G20+'18'!G20+'20'!G20+'25'!G20+'26'!G20</f>
        <v>31992.249999999996</v>
      </c>
      <c r="H20" s="190">
        <f>'01'!H20+'02'!H20+'03'!H20+'04'!H20+'05'!H20+'07'!H20+'08'!H20+'09'!H20+'10'!H20+'11'!H20+'12'!H20+'16'!H20+'18'!H20+'20'!H20+'25'!H20+'26'!H20</f>
        <v>0</v>
      </c>
      <c r="I20" s="341">
        <f>'01'!I20+'02'!I20+'03'!I20+'04'!I20+'05'!I20+'07'!I20+'08'!I20+'09'!I20+'10'!I20+'11'!I20+'12'!I20+'16'!I20+'18'!I20+'20'!I20+'25'!I20+'26'!I20</f>
        <v>0</v>
      </c>
      <c r="J20" s="195">
        <f>'01'!J20+'02'!J20+'03'!J20+'04'!J20+'05'!J20+'07'!J20+'08'!J20+'09'!J20+'10'!J20+'11'!J20+'12'!J20+'16'!J20+'18'!J20+'20'!J20+'25'!J20+'26'!J20</f>
        <v>0</v>
      </c>
      <c r="K20" s="330">
        <f>'01'!K20+'02'!K20+'03'!K20+'04'!K20+'05'!K20+'07'!K20+'08'!K20+'09'!K20+'10'!K20+'11'!K20+'12'!K20+'16'!K20+'18'!K20+'20'!K20+'25'!K20+'26'!K20</f>
        <v>0</v>
      </c>
      <c r="L20" s="190">
        <f>'01'!L20+'02'!L20+'03'!L20+'04'!L20+'05'!L20+'07'!L20+'08'!L20+'09'!L20+'10'!L20+'11'!L20+'12'!L20+'16'!L20+'18'!L20+'20'!L20+'25'!L20+'26'!L20</f>
        <v>0</v>
      </c>
      <c r="M20" s="341">
        <f>'01'!M20+'02'!M20+'03'!M20+'04'!M20+'05'!M20+'07'!M20+'08'!M20+'09'!M20+'10'!M20+'11'!M20+'12'!M20+'16'!M20+'18'!M20+'20'!M20+'25'!M20+'26'!M20</f>
        <v>0</v>
      </c>
      <c r="N20" s="195">
        <f>'01'!N20+'02'!N20+'03'!N20+'04'!N20+'05'!N20+'07'!N20+'08'!N20+'09'!N20+'10'!N20+'11'!N20+'12'!N20+'16'!N20+'18'!N20+'20'!N20+'25'!N20+'26'!N20</f>
        <v>0</v>
      </c>
      <c r="O20" s="330">
        <f>'01'!O20+'02'!O20+'03'!O20+'04'!O20+'05'!O20+'07'!O20+'08'!O20+'09'!O20+'10'!O20+'11'!O20+'12'!O20+'16'!O20+'18'!O20+'20'!O20+'25'!O20+'26'!O20</f>
        <v>0</v>
      </c>
      <c r="P20" s="190">
        <f>'01'!P20+'02'!P20+'03'!P20+'04'!P20+'05'!P20+'07'!P20+'08'!P20+'09'!P20+'10'!P20+'11'!P20+'12'!P20+'16'!P20+'18'!P20+'20'!P20+'25'!P20+'26'!P20</f>
        <v>0</v>
      </c>
      <c r="Q20" s="341">
        <f>'01'!Q20+'02'!Q20+'03'!Q20+'04'!Q20+'05'!Q20+'07'!Q20+'08'!Q20+'09'!Q20+'10'!Q20+'11'!Q20+'12'!Q20+'16'!Q20+'18'!Q20+'20'!Q20+'25'!Q20+'26'!Q20</f>
        <v>0</v>
      </c>
      <c r="R20" s="195">
        <f>'01'!R20+'02'!R20+'03'!R20+'04'!R20+'05'!R20+'07'!R20+'08'!R20+'09'!R20+'10'!R20+'11'!R20+'12'!R20+'16'!R20+'18'!R20+'20'!R20+'25'!R20+'26'!R20</f>
        <v>0</v>
      </c>
      <c r="S20" s="330">
        <f>'01'!S20+'02'!S20+'03'!S20+'04'!S20+'05'!S20+'07'!S20+'08'!S20+'09'!S20+'10'!S20+'11'!S20+'12'!S20+'16'!S20+'18'!S20+'20'!S20+'25'!S20+'26'!S20</f>
        <v>0</v>
      </c>
      <c r="T20" s="190">
        <f>'01'!T20+'02'!T20+'03'!T20+'04'!T20+'05'!T20+'07'!T20+'08'!T20+'09'!T20+'10'!T20+'11'!T20+'12'!T20+'16'!T20+'18'!T20+'20'!T20+'25'!T20+'26'!T20</f>
        <v>0</v>
      </c>
      <c r="U20" s="341">
        <f>'01'!U20+'02'!U20+'03'!U20+'04'!U20+'05'!U20+'07'!U20+'08'!U20+'09'!U20+'10'!U20+'11'!U20+'12'!U20+'16'!U20+'18'!U20+'20'!U20+'25'!U20+'26'!U20</f>
        <v>0</v>
      </c>
      <c r="V20" s="195">
        <f>'01'!V20+'02'!V20+'03'!V20+'04'!V20+'05'!V20+'07'!V20+'08'!V20+'09'!V20+'10'!V20+'11'!V20+'12'!V20+'16'!V20+'18'!V20+'20'!V20+'25'!V20+'26'!V20</f>
        <v>0</v>
      </c>
      <c r="W20" s="330">
        <f>'01'!W20+'02'!W20+'03'!W20+'04'!W20+'05'!W20+'07'!W20+'08'!W20+'09'!W20+'10'!W20+'11'!W20+'12'!W20+'16'!W20+'18'!W20+'20'!W20+'25'!W20+'26'!W20</f>
        <v>0</v>
      </c>
      <c r="X20" s="190">
        <f>'01'!X20+'02'!X20+'03'!X20+'04'!X20+'05'!X20+'07'!X20+'08'!X20+'09'!X20+'10'!X20+'11'!X20+'12'!X20+'16'!X20+'18'!X20+'20'!X20+'25'!X20+'26'!X20</f>
        <v>0</v>
      </c>
      <c r="Y20" s="341">
        <f>'01'!Y20+'02'!Y20+'03'!Y20+'04'!Y20+'05'!Y20+'07'!Y20+'08'!Y20+'09'!Y20+'10'!Y20+'11'!Y20+'12'!Y20+'16'!Y20+'18'!Y20+'20'!Y20+'25'!Y20+'26'!Y20</f>
        <v>0</v>
      </c>
      <c r="Z20" s="182">
        <f t="shared" si="7"/>
        <v>240</v>
      </c>
      <c r="AA20" s="348">
        <f t="shared" si="7"/>
        <v>94060.42</v>
      </c>
      <c r="AB20" s="74"/>
      <c r="AD20" s="2"/>
    </row>
    <row r="21" spans="1:30" ht="12.75" customHeight="1" x14ac:dyDescent="0.25">
      <c r="A21" s="69" t="s">
        <v>47</v>
      </c>
      <c r="B21" s="195">
        <f>'01'!B21+'02'!B21+'03'!B21+'04'!B21+'05'!B21+'07'!B21+'08'!B21+'09'!B21+'10'!B21+'11'!B21+'12'!B21+'16'!B21+'18'!B21+'20'!B21+'25'!B21+'26'!B21</f>
        <v>7</v>
      </c>
      <c r="C21" s="330">
        <f>'01'!C21+'02'!C21+'03'!C21+'04'!C21+'05'!C21+'07'!C21+'08'!C21+'09'!C21+'10'!C21+'11'!C21+'12'!C21+'16'!C21+'18'!C21+'20'!C21+'25'!C21+'26'!C21</f>
        <v>968.13</v>
      </c>
      <c r="D21" s="190">
        <f>'01'!D21+'02'!D21+'03'!D21+'04'!D21+'05'!D21+'07'!D21+'08'!D21+'09'!D21+'10'!D21+'11'!D21+'12'!D21+'16'!D21+'18'!D21+'20'!D21+'25'!D21+'26'!D21</f>
        <v>7</v>
      </c>
      <c r="E21" s="341">
        <f>'01'!E21+'02'!E21+'03'!E21+'04'!E21+'05'!E21+'07'!E21+'08'!E21+'09'!E21+'10'!E21+'11'!E21+'12'!E21+'16'!E21+'18'!E21+'20'!E21+'25'!E21+'26'!E21</f>
        <v>3867.9</v>
      </c>
      <c r="F21" s="195">
        <f>'01'!F21+'02'!F21+'03'!F21+'04'!F21+'05'!F21+'07'!F21+'08'!F21+'09'!F21+'10'!F21+'11'!F21+'12'!F21+'16'!F21+'18'!F21+'20'!F21+'25'!F21+'26'!F21</f>
        <v>2</v>
      </c>
      <c r="G21" s="330">
        <f>'01'!G21+'02'!G21+'03'!G21+'04'!G21+'05'!G21+'07'!G21+'08'!G21+'09'!G21+'10'!G21+'11'!G21+'12'!G21+'16'!G21+'18'!G21+'20'!G21+'25'!G21+'26'!G21</f>
        <v>1668.71</v>
      </c>
      <c r="H21" s="190">
        <f>'01'!H21+'02'!H21+'03'!H21+'04'!H21+'05'!H21+'07'!H21+'08'!H21+'09'!H21+'10'!H21+'11'!H21+'12'!H21+'16'!H21+'18'!H21+'20'!H21+'25'!H21+'26'!H21</f>
        <v>0</v>
      </c>
      <c r="I21" s="341">
        <f>'01'!I21+'02'!I21+'03'!I21+'04'!I21+'05'!I21+'07'!I21+'08'!I21+'09'!I21+'10'!I21+'11'!I21+'12'!I21+'16'!I21+'18'!I21+'20'!I21+'25'!I21+'26'!I21</f>
        <v>0</v>
      </c>
      <c r="J21" s="195">
        <f>'01'!J21+'02'!J21+'03'!J21+'04'!J21+'05'!J21+'07'!J21+'08'!J21+'09'!J21+'10'!J21+'11'!J21+'12'!J21+'16'!J21+'18'!J21+'20'!J21+'25'!J21+'26'!J21</f>
        <v>0</v>
      </c>
      <c r="K21" s="330">
        <f>'01'!K21+'02'!K21+'03'!K21+'04'!K21+'05'!K21+'07'!K21+'08'!K21+'09'!K21+'10'!K21+'11'!K21+'12'!K21+'16'!K21+'18'!K21+'20'!K21+'25'!K21+'26'!K21</f>
        <v>0</v>
      </c>
      <c r="L21" s="190">
        <f>'01'!L21+'02'!L21+'03'!L21+'04'!L21+'05'!L21+'07'!L21+'08'!L21+'09'!L21+'10'!L21+'11'!L21+'12'!L21+'16'!L21+'18'!L21+'20'!L21+'25'!L21+'26'!L21</f>
        <v>0</v>
      </c>
      <c r="M21" s="341">
        <f>'01'!M21+'02'!M21+'03'!M21+'04'!M21+'05'!M21+'07'!M21+'08'!M21+'09'!M21+'10'!M21+'11'!M21+'12'!M21+'16'!M21+'18'!M21+'20'!M21+'25'!M21+'26'!M21</f>
        <v>0</v>
      </c>
      <c r="N21" s="195">
        <f>'01'!N21+'02'!N21+'03'!N21+'04'!N21+'05'!N21+'07'!N21+'08'!N21+'09'!N21+'10'!N21+'11'!N21+'12'!N21+'16'!N21+'18'!N21+'20'!N21+'25'!N21+'26'!N21</f>
        <v>0</v>
      </c>
      <c r="O21" s="330">
        <f>'01'!O21+'02'!O21+'03'!O21+'04'!O21+'05'!O21+'07'!O21+'08'!O21+'09'!O21+'10'!O21+'11'!O21+'12'!O21+'16'!O21+'18'!O21+'20'!O21+'25'!O21+'26'!O21</f>
        <v>0</v>
      </c>
      <c r="P21" s="190">
        <f>'01'!P21+'02'!P21+'03'!P21+'04'!P21+'05'!P21+'07'!P21+'08'!P21+'09'!P21+'10'!P21+'11'!P21+'12'!P21+'16'!P21+'18'!P21+'20'!P21+'25'!P21+'26'!P21</f>
        <v>0</v>
      </c>
      <c r="Q21" s="341">
        <f>'01'!Q21+'02'!Q21+'03'!Q21+'04'!Q21+'05'!Q21+'07'!Q21+'08'!Q21+'09'!Q21+'10'!Q21+'11'!Q21+'12'!Q21+'16'!Q21+'18'!Q21+'20'!Q21+'25'!Q21+'26'!Q21</f>
        <v>0</v>
      </c>
      <c r="R21" s="195">
        <f>'01'!R21+'02'!R21+'03'!R21+'04'!R21+'05'!R21+'07'!R21+'08'!R21+'09'!R21+'10'!R21+'11'!R21+'12'!R21+'16'!R21+'18'!R21+'20'!R21+'25'!R21+'26'!R21</f>
        <v>0</v>
      </c>
      <c r="S21" s="330">
        <f>'01'!S21+'02'!S21+'03'!S21+'04'!S21+'05'!S21+'07'!S21+'08'!S21+'09'!S21+'10'!S21+'11'!S21+'12'!S21+'16'!S21+'18'!S21+'20'!S21+'25'!S21+'26'!S21</f>
        <v>0</v>
      </c>
      <c r="T21" s="190">
        <f>'01'!T21+'02'!T21+'03'!T21+'04'!T21+'05'!T21+'07'!T21+'08'!T21+'09'!T21+'10'!T21+'11'!T21+'12'!T21+'16'!T21+'18'!T21+'20'!T21+'25'!T21+'26'!T21</f>
        <v>0</v>
      </c>
      <c r="U21" s="341">
        <f>'01'!U21+'02'!U21+'03'!U21+'04'!U21+'05'!U21+'07'!U21+'08'!U21+'09'!U21+'10'!U21+'11'!U21+'12'!U21+'16'!U21+'18'!U21+'20'!U21+'25'!U21+'26'!U21</f>
        <v>0</v>
      </c>
      <c r="V21" s="195">
        <f>'01'!V21+'02'!V21+'03'!V21+'04'!V21+'05'!V21+'07'!V21+'08'!V21+'09'!V21+'10'!V21+'11'!V21+'12'!V21+'16'!V21+'18'!V21+'20'!V21+'25'!V21+'26'!V21</f>
        <v>0</v>
      </c>
      <c r="W21" s="330">
        <f>'01'!W21+'02'!W21+'03'!W21+'04'!W21+'05'!W21+'07'!W21+'08'!W21+'09'!W21+'10'!W21+'11'!W21+'12'!W21+'16'!W21+'18'!W21+'20'!W21+'25'!W21+'26'!W21</f>
        <v>0</v>
      </c>
      <c r="X21" s="190">
        <f>'01'!X21+'02'!X21+'03'!X21+'04'!X21+'05'!X21+'07'!X21+'08'!X21+'09'!X21+'10'!X21+'11'!X21+'12'!X21+'16'!X21+'18'!X21+'20'!X21+'25'!X21+'26'!X21</f>
        <v>0</v>
      </c>
      <c r="Y21" s="341">
        <f>'01'!Y21+'02'!Y21+'03'!Y21+'04'!Y21+'05'!Y21+'07'!Y21+'08'!Y21+'09'!Y21+'10'!Y21+'11'!Y21+'12'!Y21+'16'!Y21+'18'!Y21+'20'!Y21+'25'!Y21+'26'!Y21</f>
        <v>0</v>
      </c>
      <c r="Z21" s="182">
        <f t="shared" si="7"/>
        <v>16</v>
      </c>
      <c r="AA21" s="348">
        <f t="shared" si="7"/>
        <v>6504.74</v>
      </c>
      <c r="AB21" s="74"/>
      <c r="AD21" s="2"/>
    </row>
    <row r="22" spans="1:30" ht="12.75" customHeight="1" x14ac:dyDescent="0.25">
      <c r="A22" s="65" t="s">
        <v>20</v>
      </c>
      <c r="B22" s="196">
        <f t="shared" ref="B22:AA22" si="8">SUM(B17:B21)</f>
        <v>106</v>
      </c>
      <c r="C22" s="331">
        <f t="shared" si="8"/>
        <v>61685.54</v>
      </c>
      <c r="D22" s="191">
        <f t="shared" si="8"/>
        <v>134</v>
      </c>
      <c r="E22" s="342">
        <f t="shared" si="8"/>
        <v>65017.590000000004</v>
      </c>
      <c r="F22" s="196">
        <f t="shared" ref="F22:I22" si="9">SUM(F17:F21)</f>
        <v>180</v>
      </c>
      <c r="G22" s="331">
        <f t="shared" si="9"/>
        <v>67003.55</v>
      </c>
      <c r="H22" s="191">
        <f t="shared" si="9"/>
        <v>0</v>
      </c>
      <c r="I22" s="342">
        <f t="shared" si="9"/>
        <v>0</v>
      </c>
      <c r="J22" s="196">
        <f t="shared" ref="J22:M22" si="10">SUM(J17:J21)</f>
        <v>0</v>
      </c>
      <c r="K22" s="331">
        <f t="shared" si="10"/>
        <v>0</v>
      </c>
      <c r="L22" s="191">
        <f t="shared" si="10"/>
        <v>0</v>
      </c>
      <c r="M22" s="342">
        <f t="shared" si="10"/>
        <v>0</v>
      </c>
      <c r="N22" s="196">
        <f t="shared" ref="N22:Q22" si="11">SUM(N17:N21)</f>
        <v>0</v>
      </c>
      <c r="O22" s="331">
        <f t="shared" si="11"/>
        <v>0</v>
      </c>
      <c r="P22" s="191">
        <f t="shared" si="11"/>
        <v>0</v>
      </c>
      <c r="Q22" s="342">
        <f t="shared" si="11"/>
        <v>0</v>
      </c>
      <c r="R22" s="196">
        <f t="shared" ref="R22:W22" si="12">SUM(R17:R21)</f>
        <v>0</v>
      </c>
      <c r="S22" s="331">
        <f t="shared" si="12"/>
        <v>0</v>
      </c>
      <c r="T22" s="191">
        <f t="shared" si="12"/>
        <v>0</v>
      </c>
      <c r="U22" s="342">
        <f t="shared" si="12"/>
        <v>0</v>
      </c>
      <c r="V22" s="196">
        <f t="shared" si="12"/>
        <v>0</v>
      </c>
      <c r="W22" s="331">
        <f t="shared" si="12"/>
        <v>0</v>
      </c>
      <c r="X22" s="191">
        <f t="shared" ref="X22:Y22" si="13">SUM(X17:X21)</f>
        <v>0</v>
      </c>
      <c r="Y22" s="342">
        <f t="shared" si="13"/>
        <v>0</v>
      </c>
      <c r="Z22" s="183">
        <f t="shared" si="8"/>
        <v>420</v>
      </c>
      <c r="AA22" s="349">
        <f t="shared" si="8"/>
        <v>193706.68</v>
      </c>
      <c r="AB22" s="74"/>
    </row>
    <row r="23" spans="1:30" ht="12.75" customHeight="1" x14ac:dyDescent="0.25">
      <c r="A23" s="65"/>
      <c r="B23" s="195"/>
      <c r="C23" s="327"/>
      <c r="F23" s="195"/>
      <c r="G23" s="327"/>
      <c r="H23" s="190"/>
      <c r="I23" s="340"/>
      <c r="J23" s="195"/>
      <c r="K23" s="327"/>
      <c r="L23" s="190"/>
      <c r="M23" s="340"/>
      <c r="N23" s="195"/>
      <c r="O23" s="327"/>
      <c r="P23" s="190"/>
      <c r="Q23" s="340"/>
      <c r="R23" s="195"/>
      <c r="S23" s="327"/>
      <c r="T23" s="190"/>
      <c r="U23" s="340"/>
      <c r="V23" s="195"/>
      <c r="W23" s="327"/>
      <c r="X23" s="190"/>
      <c r="Y23" s="340"/>
      <c r="Z23" s="182"/>
      <c r="AA23" s="350"/>
      <c r="AB23" s="74"/>
    </row>
    <row r="24" spans="1:30" ht="12.75" customHeight="1" x14ac:dyDescent="0.25">
      <c r="A24" s="65" t="s">
        <v>26</v>
      </c>
      <c r="B24" s="195"/>
      <c r="C24" s="327"/>
      <c r="F24" s="195"/>
      <c r="G24" s="327"/>
      <c r="H24" s="190"/>
      <c r="I24" s="340"/>
      <c r="J24" s="195"/>
      <c r="K24" s="327"/>
      <c r="L24" s="190"/>
      <c r="M24" s="340"/>
      <c r="N24" s="195"/>
      <c r="O24" s="327"/>
      <c r="P24" s="190"/>
      <c r="Q24" s="340"/>
      <c r="R24" s="195"/>
      <c r="S24" s="327"/>
      <c r="T24" s="190"/>
      <c r="U24" s="340"/>
      <c r="V24" s="195"/>
      <c r="W24" s="327"/>
      <c r="X24" s="190"/>
      <c r="Y24" s="340"/>
      <c r="Z24" s="182"/>
      <c r="AA24" s="350"/>
      <c r="AB24" s="74"/>
    </row>
    <row r="25" spans="1:30" ht="12.75" customHeight="1" x14ac:dyDescent="0.25">
      <c r="A25" s="2" t="s">
        <v>67</v>
      </c>
      <c r="B25" s="195">
        <f>'01'!B25+'02'!B25+'03'!B25+'04'!B25+'05'!B25+'07'!B25+'08'!B25+'09'!B25+'10'!B25+'11'!B25+'12'!B25+'16'!B25+'18'!B25+'20'!B25+'25'!B25+'26'!B25</f>
        <v>3722</v>
      </c>
      <c r="C25" s="330">
        <f>'01'!C25+'02'!C25+'03'!C25+'04'!C25+'05'!C25+'07'!C25+'08'!C25+'09'!C25+'10'!C25+'11'!C25+'12'!C25+'16'!C25+'18'!C25+'20'!C25+'25'!C25+'26'!C25</f>
        <v>118542.76999999999</v>
      </c>
      <c r="D25" s="190">
        <f>'01'!D25+'02'!D25+'03'!D25+'04'!D25+'05'!D25+'07'!D25+'08'!D25+'09'!D25+'10'!D25+'11'!D25+'12'!D25+'16'!D25+'18'!D25+'20'!D25+'25'!D25+'26'!D25</f>
        <v>4008</v>
      </c>
      <c r="E25" s="341">
        <f>'01'!E25+'02'!E25+'03'!E25+'04'!E25+'05'!E25+'07'!E25+'08'!E25+'09'!E25+'10'!E25+'11'!E25+'12'!E25+'16'!E25+'18'!E25+'20'!E25+'25'!E25+'26'!E25</f>
        <v>94793.01</v>
      </c>
      <c r="F25" s="195">
        <f>'01'!F25+'02'!F25+'03'!F25+'04'!F25+'05'!F25+'07'!F25+'08'!F25+'09'!F25+'10'!F25+'11'!F25+'12'!F25+'16'!F25+'18'!F25+'20'!F25+'25'!F25+'26'!F25</f>
        <v>4010</v>
      </c>
      <c r="G25" s="330">
        <f>'01'!G25+'02'!G25+'03'!G25+'04'!G25+'05'!G25+'07'!G25+'08'!G25+'09'!G25+'10'!G25+'11'!G25+'12'!G25+'16'!G25+'18'!G25+'20'!G25+'25'!G25+'26'!G25</f>
        <v>45508</v>
      </c>
      <c r="H25" s="190">
        <f>'01'!H25+'02'!H25+'03'!H25+'04'!H25+'05'!H25+'07'!H25+'08'!H25+'09'!H25+'10'!H25+'11'!H25+'12'!H25+'16'!H25+'18'!H25+'20'!H25+'25'!H25+'26'!H25</f>
        <v>0</v>
      </c>
      <c r="I25" s="341">
        <f>'01'!I25+'02'!I25+'03'!I25+'04'!I25+'05'!I25+'07'!I25+'08'!I25+'09'!I25+'10'!I25+'11'!I25+'12'!I25+'16'!I25+'18'!I25+'20'!I25+'25'!I25+'26'!I25</f>
        <v>0</v>
      </c>
      <c r="J25" s="195">
        <f>'01'!J25+'02'!J25+'03'!J25+'04'!J25+'05'!J25+'07'!J25+'08'!J25+'09'!J25+'10'!J25+'11'!J25+'12'!J25+'16'!J25+'18'!J25+'20'!J25+'25'!J25+'26'!J25</f>
        <v>0</v>
      </c>
      <c r="K25" s="330">
        <f>'01'!K25+'02'!K25+'03'!K25+'04'!K25+'05'!K25+'07'!K25+'08'!K25+'09'!K25+'10'!K25+'11'!K25+'12'!K25+'16'!K25+'18'!K25+'20'!K25+'25'!K25+'26'!K25</f>
        <v>0</v>
      </c>
      <c r="L25" s="190">
        <f>'01'!L25+'02'!L25+'03'!L25+'04'!L25+'05'!L25+'07'!L25+'08'!L25+'09'!L25+'10'!L25+'11'!L25+'12'!L25+'16'!L25+'18'!L25+'20'!L25+'25'!L25+'26'!L25</f>
        <v>0</v>
      </c>
      <c r="M25" s="341">
        <f>'01'!M25+'02'!M25+'03'!M25+'04'!M25+'05'!M25+'07'!M25+'08'!M25+'09'!M25+'10'!M25+'11'!M25+'12'!M25+'16'!M25+'18'!M25+'20'!M25+'25'!M25+'26'!M25</f>
        <v>0</v>
      </c>
      <c r="N25" s="195">
        <f>'01'!N25+'02'!N25+'03'!N25+'04'!N25+'05'!N25+'07'!N25+'08'!N25+'09'!N25+'10'!N25+'11'!N25+'12'!N25+'16'!N25+'18'!N25+'20'!N25+'25'!N25+'26'!N25</f>
        <v>0</v>
      </c>
      <c r="O25" s="330">
        <f>'01'!O25+'02'!O25+'03'!O25+'04'!O25+'05'!O25+'07'!O25+'08'!O25+'09'!O25+'10'!O25+'11'!O25+'12'!O25+'16'!O25+'18'!O25+'20'!O25+'25'!O25+'26'!O25</f>
        <v>0</v>
      </c>
      <c r="P25" s="190">
        <f>'01'!P25+'02'!P25+'03'!P25+'04'!P25+'05'!P25+'07'!P25+'08'!P25+'09'!P25+'10'!P25+'11'!P25+'12'!P25+'16'!P25+'18'!P25+'20'!P25+'25'!P25+'26'!P25</f>
        <v>0</v>
      </c>
      <c r="Q25" s="341">
        <f>'01'!Q25+'02'!Q25+'03'!Q25+'04'!Q25+'05'!Q25+'07'!Q25+'08'!Q25+'09'!Q25+'10'!Q25+'11'!Q25+'12'!Q25+'16'!Q25+'18'!Q25+'20'!Q25+'25'!Q25+'26'!Q25</f>
        <v>0</v>
      </c>
      <c r="R25" s="195">
        <f>'01'!R25+'02'!R25+'03'!R25+'04'!R25+'05'!R25+'07'!R25+'08'!R25+'09'!R25+'10'!R25+'11'!R25+'12'!R25+'16'!R25+'18'!R25+'20'!R25+'25'!R25+'26'!R25</f>
        <v>0</v>
      </c>
      <c r="S25" s="330">
        <f>'01'!S25+'02'!S25+'03'!S25+'04'!S25+'05'!S25+'07'!S25+'08'!S25+'09'!S25+'10'!S25+'11'!S25+'12'!S25+'16'!S25+'18'!S25+'20'!S25+'25'!S25+'26'!S25</f>
        <v>0</v>
      </c>
      <c r="T25" s="190">
        <f>'01'!T25+'02'!T25+'03'!T25+'04'!T25+'05'!T25+'07'!T25+'08'!T25+'09'!T25+'10'!T25+'11'!T25+'12'!T25+'16'!T25+'18'!T25+'20'!T25+'25'!T25+'26'!T25</f>
        <v>0</v>
      </c>
      <c r="U25" s="341">
        <f>'01'!U25+'02'!U25+'03'!U25+'04'!U25+'05'!U25+'07'!U25+'08'!U25+'09'!U25+'10'!U25+'11'!U25+'12'!U25+'16'!U25+'18'!U25+'20'!U25+'25'!U25+'26'!U25</f>
        <v>0</v>
      </c>
      <c r="V25" s="195">
        <f>'01'!V25+'02'!V25+'03'!V25+'04'!V25+'05'!V25+'07'!V25+'08'!V25+'09'!V25+'10'!V25+'11'!V25+'12'!V25+'16'!V25+'18'!V25+'20'!V25+'25'!V25+'26'!V25</f>
        <v>0</v>
      </c>
      <c r="W25" s="330">
        <f>'01'!W25+'02'!W25+'03'!W25+'04'!W25+'05'!W25+'07'!W25+'08'!W25+'09'!W25+'10'!W25+'11'!W25+'12'!W25+'16'!W25+'18'!W25+'20'!W25+'25'!W25+'26'!W25</f>
        <v>0</v>
      </c>
      <c r="X25" s="190">
        <f>'01'!X25+'02'!X25+'03'!X25+'04'!X25+'05'!X25+'07'!X25+'08'!X25+'09'!X25+'10'!X25+'11'!X25+'12'!X25+'16'!X25+'18'!X25+'20'!X25+'25'!X25+'26'!X25</f>
        <v>0</v>
      </c>
      <c r="Y25" s="341">
        <f>'01'!Y25+'02'!Y25+'03'!Y25+'04'!Y25+'05'!Y25+'07'!Y25+'08'!Y25+'09'!Y25+'10'!Y25+'11'!Y25+'12'!Y25+'16'!Y25+'18'!Y25+'20'!Y25+'25'!Y25+'26'!Y25</f>
        <v>0</v>
      </c>
      <c r="Z25" s="182">
        <f>B25+D25+F25+H25+J25+L25+N25+P25+R25+T25+V25+X25</f>
        <v>11740</v>
      </c>
      <c r="AA25" s="348">
        <f>C25+E25+G25+I25+K25+M25+O25+Q25+S25+U25+W25+Y25</f>
        <v>258843.77999999997</v>
      </c>
      <c r="AB25" s="74"/>
    </row>
    <row r="26" spans="1:30" ht="12.75" customHeight="1" x14ac:dyDescent="0.25">
      <c r="A26" s="2" t="s">
        <v>66</v>
      </c>
      <c r="B26" s="195">
        <f>'01'!B26+'02'!B26+'03'!B26+'04'!B26+'05'!B26+'07'!B26+'08'!B26+'09'!B26+'10'!B26+'11'!B26+'12'!B26+'16'!B26+'18'!B26+'20'!B26+'25'!B26+'26'!B26</f>
        <v>1685</v>
      </c>
      <c r="C26" s="330">
        <f>'01'!C26+'02'!C26+'03'!C26+'04'!C26+'05'!C26+'07'!C26+'08'!C26+'09'!C26+'10'!C26+'11'!C26+'12'!C26+'16'!C26+'18'!C26+'20'!C26+'25'!C26+'26'!C26</f>
        <v>11062.359999999999</v>
      </c>
      <c r="D26" s="190">
        <f>'01'!D26+'02'!D26+'03'!D26+'04'!D26+'05'!D26+'07'!D26+'08'!D26+'09'!D26+'10'!D26+'11'!D26+'12'!D26+'16'!D26+'18'!D26+'20'!D26+'25'!D26+'26'!D26</f>
        <v>2407</v>
      </c>
      <c r="E26" s="341">
        <f>'01'!E26+'02'!E26+'03'!E26+'04'!E26+'05'!E26+'07'!E26+'08'!E26+'09'!E26+'10'!E26+'11'!E26+'12'!E26+'16'!E26+'18'!E26+'20'!E26+'25'!E26+'26'!E26</f>
        <v>5055.6000000000004</v>
      </c>
      <c r="F26" s="195">
        <f>'01'!F26+'02'!F26+'03'!F26+'04'!F26+'05'!F26+'07'!F26+'08'!F26+'09'!F26+'10'!F26+'11'!F26+'12'!F26+'16'!F26+'18'!F26+'20'!F26+'25'!F26+'26'!F26</f>
        <v>1909</v>
      </c>
      <c r="G26" s="330">
        <f>'01'!G26+'02'!G26+'03'!G26+'04'!G26+'05'!G26+'07'!G26+'08'!G26+'09'!G26+'10'!G26+'11'!G26+'12'!G26+'16'!G26+'18'!G26+'20'!G26+'25'!G26+'26'!G26</f>
        <v>3510.9299999999994</v>
      </c>
      <c r="H26" s="190">
        <f>'01'!H26+'02'!H26+'03'!H26+'04'!H26+'05'!H26+'07'!H26+'08'!H26+'09'!H26+'10'!H26+'11'!H26+'12'!H26+'16'!H26+'18'!H26+'20'!H26+'25'!H26+'26'!H26</f>
        <v>0</v>
      </c>
      <c r="I26" s="341">
        <f>'01'!I26+'02'!I26+'03'!I26+'04'!I26+'05'!I26+'07'!I26+'08'!I26+'09'!I26+'10'!I26+'11'!I26+'12'!I26+'16'!I26+'18'!I26+'20'!I26+'25'!I26+'26'!I26</f>
        <v>0</v>
      </c>
      <c r="J26" s="195">
        <f>'01'!J26+'02'!J26+'03'!J26+'04'!J26+'05'!J26+'07'!J26+'08'!J26+'09'!J26+'10'!J26+'11'!J26+'12'!J26+'16'!J26+'18'!J26+'20'!J26+'25'!J26+'26'!J26</f>
        <v>0</v>
      </c>
      <c r="K26" s="330">
        <f>'01'!K26+'02'!K26+'03'!K26+'04'!K26+'05'!K26+'07'!K26+'08'!K26+'09'!K26+'10'!K26+'11'!K26+'12'!K26+'16'!K26+'18'!K26+'20'!K26+'25'!K26+'26'!K26</f>
        <v>0</v>
      </c>
      <c r="L26" s="190">
        <f>'01'!L26+'02'!L26+'03'!L26+'04'!L26+'05'!L26+'07'!L26+'08'!L26+'09'!L26+'10'!L26+'11'!L26+'12'!L26+'16'!L26+'18'!L26+'20'!L26+'25'!L26+'26'!L26</f>
        <v>0</v>
      </c>
      <c r="M26" s="341">
        <f>'01'!M26+'02'!M26+'03'!M26+'04'!M26+'05'!M26+'07'!M26+'08'!M26+'09'!M26+'10'!M26+'11'!M26+'12'!M26+'16'!M26+'18'!M26+'20'!M26+'25'!M26+'26'!M26</f>
        <v>0</v>
      </c>
      <c r="N26" s="195">
        <f>'01'!N26+'02'!N26+'03'!N26+'04'!N26+'05'!N26+'07'!N26+'08'!N26+'09'!N26+'10'!N26+'11'!N26+'12'!N26+'16'!N26+'18'!N26+'20'!N26+'25'!N26+'26'!N26</f>
        <v>0</v>
      </c>
      <c r="O26" s="330">
        <f>'01'!O26+'02'!O26+'03'!O26+'04'!O26+'05'!O26+'07'!O26+'08'!O26+'09'!O26+'10'!O26+'11'!O26+'12'!O26+'16'!O26+'18'!O26+'20'!O26+'25'!O26+'26'!O26</f>
        <v>0</v>
      </c>
      <c r="P26" s="190">
        <f>'01'!P26+'02'!P26+'03'!P26+'04'!P26+'05'!P26+'07'!P26+'08'!P26+'09'!P26+'10'!P26+'11'!P26+'12'!P26+'16'!P26+'18'!P26+'20'!P26+'25'!P26+'26'!P26</f>
        <v>0</v>
      </c>
      <c r="Q26" s="341">
        <f>'01'!Q26+'02'!Q26+'03'!Q26+'04'!Q26+'05'!Q26+'07'!Q26+'08'!Q26+'09'!Q26+'10'!Q26+'11'!Q26+'12'!Q26+'16'!Q26+'18'!Q26+'20'!Q26+'25'!Q26+'26'!Q26</f>
        <v>0</v>
      </c>
      <c r="R26" s="195">
        <f>'01'!R26+'02'!R26+'03'!R26+'04'!R26+'05'!R26+'07'!R26+'08'!R26+'09'!R26+'10'!R26+'11'!R26+'12'!R26+'16'!R26+'18'!R26+'20'!R26+'25'!R26+'26'!R26</f>
        <v>0</v>
      </c>
      <c r="S26" s="330">
        <f>'01'!S26+'02'!S26+'03'!S26+'04'!S26+'05'!S26+'07'!S26+'08'!S26+'09'!S26+'10'!S26+'11'!S26+'12'!S26+'16'!S26+'18'!S26+'20'!S26+'25'!S26+'26'!S26</f>
        <v>0</v>
      </c>
      <c r="T26" s="190">
        <f>'01'!T26+'02'!T26+'03'!T26+'04'!T26+'05'!T26+'07'!T26+'08'!T26+'09'!T26+'10'!T26+'11'!T26+'12'!T26+'16'!T26+'18'!T26+'20'!T26+'25'!T26+'26'!T26</f>
        <v>0</v>
      </c>
      <c r="U26" s="341">
        <f>'01'!U26+'02'!U26+'03'!U26+'04'!U26+'05'!U26+'07'!U26+'08'!U26+'09'!U26+'10'!U26+'11'!U26+'12'!U26+'16'!U26+'18'!U26+'20'!U26+'25'!U26+'26'!U26</f>
        <v>0</v>
      </c>
      <c r="V26" s="195">
        <f>'01'!V26+'02'!V26+'03'!V26+'04'!V26+'05'!V26+'07'!V26+'08'!V26+'09'!V26+'10'!V26+'11'!V26+'12'!V26+'16'!V26+'18'!V26+'20'!V26+'25'!V26+'26'!V26</f>
        <v>0</v>
      </c>
      <c r="W26" s="330">
        <f>'01'!W26+'02'!W26+'03'!W26+'04'!W26+'05'!W26+'07'!W26+'08'!W26+'09'!W26+'10'!W26+'11'!W26+'12'!W26+'16'!W26+'18'!W26+'20'!W26+'25'!W26+'26'!W26</f>
        <v>0</v>
      </c>
      <c r="X26" s="190">
        <f>'01'!X26+'02'!X26+'03'!X26+'04'!X26+'05'!X26+'07'!X26+'08'!X26+'09'!X26+'10'!X26+'11'!X26+'12'!X26+'16'!X26+'18'!X26+'20'!X26+'25'!X26+'26'!X26</f>
        <v>0</v>
      </c>
      <c r="Y26" s="341">
        <f>'01'!Y26+'02'!Y26+'03'!Y26+'04'!Y26+'05'!Y26+'07'!Y26+'08'!Y26+'09'!Y26+'10'!Y26+'11'!Y26+'12'!Y26+'16'!Y26+'18'!Y26+'20'!Y26+'25'!Y26+'26'!Y26</f>
        <v>0</v>
      </c>
      <c r="Z26" s="182">
        <f>B26+D26+F26+H26+J26+L26+N26+P26+R26+T26+V26+X26</f>
        <v>6001</v>
      </c>
      <c r="AA26" s="348">
        <f>C26+E26+G26+I26+K26+M26+O26+Q26+S26+U26+W26+Y26</f>
        <v>19628.89</v>
      </c>
      <c r="AB26" s="74"/>
      <c r="AC26" s="76"/>
      <c r="AD26" s="76"/>
    </row>
    <row r="27" spans="1:30" s="78" customFormat="1" ht="12.75" customHeight="1" x14ac:dyDescent="0.25">
      <c r="A27" s="77" t="s">
        <v>59</v>
      </c>
      <c r="B27" s="197">
        <f t="shared" ref="B27:E27" si="14">B25+B26</f>
        <v>5407</v>
      </c>
      <c r="C27" s="332">
        <f t="shared" si="14"/>
        <v>129605.12999999999</v>
      </c>
      <c r="D27" s="192">
        <f t="shared" si="14"/>
        <v>6415</v>
      </c>
      <c r="E27" s="343">
        <f t="shared" si="14"/>
        <v>99848.61</v>
      </c>
      <c r="F27" s="197">
        <f t="shared" ref="F27:I27" si="15">F25+F26</f>
        <v>5919</v>
      </c>
      <c r="G27" s="332">
        <f t="shared" si="15"/>
        <v>49018.93</v>
      </c>
      <c r="H27" s="192">
        <f t="shared" si="15"/>
        <v>0</v>
      </c>
      <c r="I27" s="343">
        <f t="shared" si="15"/>
        <v>0</v>
      </c>
      <c r="J27" s="197">
        <f t="shared" ref="J27:M27" si="16">J25+J26</f>
        <v>0</v>
      </c>
      <c r="K27" s="332">
        <f t="shared" si="16"/>
        <v>0</v>
      </c>
      <c r="L27" s="192">
        <f t="shared" si="16"/>
        <v>0</v>
      </c>
      <c r="M27" s="343">
        <f t="shared" si="16"/>
        <v>0</v>
      </c>
      <c r="N27" s="197">
        <f t="shared" ref="N27:Q27" si="17">N25+N26</f>
        <v>0</v>
      </c>
      <c r="O27" s="332">
        <f t="shared" si="17"/>
        <v>0</v>
      </c>
      <c r="P27" s="192">
        <f t="shared" si="17"/>
        <v>0</v>
      </c>
      <c r="Q27" s="343">
        <f t="shared" si="17"/>
        <v>0</v>
      </c>
      <c r="R27" s="197">
        <f t="shared" ref="R27:W27" si="18">R25+R26</f>
        <v>0</v>
      </c>
      <c r="S27" s="332">
        <f t="shared" si="18"/>
        <v>0</v>
      </c>
      <c r="T27" s="192">
        <f t="shared" si="18"/>
        <v>0</v>
      </c>
      <c r="U27" s="343">
        <f t="shared" si="18"/>
        <v>0</v>
      </c>
      <c r="V27" s="197">
        <f t="shared" si="18"/>
        <v>0</v>
      </c>
      <c r="W27" s="332">
        <f t="shared" si="18"/>
        <v>0</v>
      </c>
      <c r="X27" s="192">
        <f t="shared" ref="X27:Y27" si="19">X25+X26</f>
        <v>0</v>
      </c>
      <c r="Y27" s="343">
        <f t="shared" si="19"/>
        <v>0</v>
      </c>
      <c r="Z27" s="184">
        <f t="shared" ref="Z27:AA27" si="20">SUM(Z25:Z26)</f>
        <v>17741</v>
      </c>
      <c r="AA27" s="351">
        <f t="shared" si="20"/>
        <v>278472.67</v>
      </c>
      <c r="AB27" s="119"/>
    </row>
    <row r="28" spans="1:30" s="78" customFormat="1" ht="12.75" customHeight="1" x14ac:dyDescent="0.25">
      <c r="A28" s="77"/>
      <c r="B28" s="198"/>
      <c r="C28" s="333"/>
      <c r="D28" s="193"/>
      <c r="E28" s="344"/>
      <c r="F28" s="198"/>
      <c r="G28" s="333"/>
      <c r="H28" s="193"/>
      <c r="I28" s="344"/>
      <c r="J28" s="198"/>
      <c r="K28" s="333"/>
      <c r="L28" s="193"/>
      <c r="M28" s="344"/>
      <c r="N28" s="198"/>
      <c r="O28" s="333"/>
      <c r="P28" s="193"/>
      <c r="Q28" s="344"/>
      <c r="R28" s="198"/>
      <c r="S28" s="333"/>
      <c r="T28" s="193"/>
      <c r="U28" s="344"/>
      <c r="V28" s="198"/>
      <c r="W28" s="333"/>
      <c r="X28" s="193"/>
      <c r="Y28" s="344"/>
      <c r="Z28" s="185"/>
      <c r="AA28" s="352"/>
      <c r="AB28" s="119"/>
    </row>
    <row r="29" spans="1:30" ht="12.75" customHeight="1" x14ac:dyDescent="0.25">
      <c r="A29" s="79" t="s">
        <v>18</v>
      </c>
      <c r="B29" s="195"/>
      <c r="C29" s="329">
        <f>SUM(C14+C22+C27)</f>
        <v>307193.74</v>
      </c>
      <c r="E29" s="345">
        <f>SUM(E14+E22+E27)</f>
        <v>362555.3</v>
      </c>
      <c r="F29" s="195"/>
      <c r="G29" s="329">
        <f>SUM(G14+G22+G27)</f>
        <v>215210.12</v>
      </c>
      <c r="H29" s="190"/>
      <c r="I29" s="345">
        <f>SUM(I14+I22+I27)</f>
        <v>0</v>
      </c>
      <c r="J29" s="195"/>
      <c r="K29" s="329">
        <f>SUM(K14+K22+K27)</f>
        <v>0</v>
      </c>
      <c r="L29" s="190"/>
      <c r="M29" s="345">
        <f>SUM(M14+M22+M27)</f>
        <v>0</v>
      </c>
      <c r="N29" s="195"/>
      <c r="O29" s="329">
        <f>SUM(O14+O22+O27)</f>
        <v>0</v>
      </c>
      <c r="P29" s="190"/>
      <c r="Q29" s="345">
        <f>SUM(Q14+Q22+Q27)</f>
        <v>0</v>
      </c>
      <c r="R29" s="195"/>
      <c r="S29" s="329">
        <f>SUM(S14+S22+S27)</f>
        <v>0</v>
      </c>
      <c r="T29" s="190"/>
      <c r="U29" s="345">
        <f>SUM(U14+U22+U27)</f>
        <v>0</v>
      </c>
      <c r="V29" s="195"/>
      <c r="W29" s="329">
        <f>SUM(W14+W22+W27)</f>
        <v>0</v>
      </c>
      <c r="X29" s="190"/>
      <c r="Y29" s="345">
        <f>SUM(Y14+Y22+Y27)</f>
        <v>0</v>
      </c>
      <c r="Z29" s="182"/>
      <c r="AA29" s="350">
        <f>SUM(AA14+AA22+AA27)</f>
        <v>884959.15999999992</v>
      </c>
      <c r="AB29" s="74"/>
    </row>
    <row r="30" spans="1:30" ht="12.75" customHeight="1" x14ac:dyDescent="0.25">
      <c r="B30" s="195"/>
      <c r="C30" s="327"/>
      <c r="F30" s="195"/>
      <c r="G30" s="327"/>
      <c r="H30" s="190"/>
      <c r="I30" s="340"/>
      <c r="J30" s="195"/>
      <c r="K30" s="327"/>
      <c r="L30" s="190"/>
      <c r="M30" s="340"/>
      <c r="N30" s="195"/>
      <c r="O30" s="327"/>
      <c r="P30" s="190"/>
      <c r="Q30" s="340"/>
      <c r="R30" s="195"/>
      <c r="S30" s="327"/>
      <c r="T30" s="190"/>
      <c r="U30" s="340"/>
      <c r="V30" s="195"/>
      <c r="W30" s="327"/>
      <c r="X30" s="190"/>
      <c r="Y30" s="340"/>
      <c r="Z30" s="182"/>
      <c r="AA30" s="350"/>
      <c r="AB30" s="74"/>
    </row>
    <row r="31" spans="1:30" ht="12.75" customHeight="1" x14ac:dyDescent="0.25">
      <c r="A31" s="65" t="s">
        <v>27</v>
      </c>
      <c r="B31" s="195"/>
      <c r="C31" s="329"/>
      <c r="E31" s="345"/>
      <c r="F31" s="195"/>
      <c r="G31" s="329"/>
      <c r="H31" s="190"/>
      <c r="I31" s="345"/>
      <c r="J31" s="195"/>
      <c r="K31" s="329"/>
      <c r="L31" s="190"/>
      <c r="M31" s="345"/>
      <c r="N31" s="195"/>
      <c r="O31" s="329"/>
      <c r="P31" s="190"/>
      <c r="Q31" s="345"/>
      <c r="R31" s="195"/>
      <c r="S31" s="329"/>
      <c r="T31" s="190"/>
      <c r="U31" s="345"/>
      <c r="V31" s="195"/>
      <c r="W31" s="329"/>
      <c r="X31" s="190"/>
      <c r="Y31" s="345"/>
      <c r="Z31" s="182"/>
      <c r="AA31" s="350"/>
      <c r="AB31" s="74"/>
      <c r="AC31" s="68"/>
    </row>
    <row r="32" spans="1:30" s="81" customFormat="1" x14ac:dyDescent="0.25">
      <c r="A32" s="80" t="s">
        <v>40</v>
      </c>
      <c r="B32" s="198">
        <f>'01'!B32+'02'!B32+'03'!B32+'04'!B32+'05'!B32+'07'!B32+'08'!B32+'09'!B32+'10'!B32+'11'!B32+'12'!B32+'16'!B32+'18'!B32+'20'!B32+'25'!B32+'26'!B32</f>
        <v>25</v>
      </c>
      <c r="C32" s="334">
        <f>'01'!C32+'02'!C32+'03'!C32+'04'!C32+'05'!C32+'07'!C32+'08'!C32+'09'!C32+'10'!C32+'11'!C32+'12'!C32+'16'!C32+'18'!C32+'20'!C32+'25'!C32+'26'!C32</f>
        <v>14622.100000000002</v>
      </c>
      <c r="D32" s="193">
        <f>'01'!D32+'02'!D32+'03'!D32+'04'!D32+'05'!D32+'07'!D32+'08'!D32+'09'!D32+'10'!D32+'11'!D32+'12'!D32+'16'!D32+'18'!D32+'20'!D32+'25'!D32+'26'!D32</f>
        <v>24</v>
      </c>
      <c r="E32" s="346">
        <f>'01'!E32+'02'!E32+'03'!E32+'04'!E32+'05'!E32+'07'!E32+'08'!E32+'09'!E32+'10'!E32+'11'!E32+'12'!E32+'16'!E32+'18'!E32+'20'!E32+'25'!E32+'26'!E32</f>
        <v>10374.65</v>
      </c>
      <c r="F32" s="198">
        <f>'01'!F32+'02'!F32+'03'!F32+'04'!F32+'05'!F32+'07'!F32+'08'!F32+'09'!F32+'10'!F32+'11'!F32+'12'!F32+'16'!F32+'18'!F32+'20'!F32+'25'!F32+'26'!F32</f>
        <v>25</v>
      </c>
      <c r="G32" s="334">
        <f>'01'!G32+'02'!G32+'03'!G32+'04'!G32+'05'!G32+'07'!G32+'08'!G32+'09'!G32+'10'!G32+'11'!G32+'12'!G32+'16'!G32+'18'!G32+'20'!G32+'25'!G32+'26'!G32</f>
        <v>12218.14</v>
      </c>
      <c r="H32" s="193">
        <f>'01'!H32+'02'!H32+'03'!H32+'04'!H32+'05'!H32+'07'!H32+'08'!H32+'09'!H32+'10'!H32+'11'!H32+'12'!H32+'16'!H32+'18'!H32+'20'!H32+'25'!H32+'26'!H32</f>
        <v>0</v>
      </c>
      <c r="I32" s="346">
        <f>'01'!I32+'02'!I32+'03'!I32+'04'!I32+'05'!I32+'07'!I32+'08'!I32+'09'!I32+'10'!I32+'11'!I32+'12'!I32+'16'!I32+'18'!I32+'20'!I32+'25'!I32+'26'!I32</f>
        <v>0</v>
      </c>
      <c r="J32" s="198">
        <f>'01'!J32+'02'!J32+'03'!J32+'04'!J32+'05'!J32+'07'!J32+'08'!J32+'09'!J32+'10'!J32+'11'!J32+'12'!J32+'16'!J32+'18'!J32+'20'!J32+'25'!J32+'26'!J32</f>
        <v>0</v>
      </c>
      <c r="K32" s="334">
        <f>'01'!K32+'02'!K32+'03'!K32+'04'!K32+'05'!K32+'07'!K32+'08'!K32+'09'!K32+'10'!K32+'11'!K32+'12'!K32+'16'!K32+'18'!K32+'20'!K32+'25'!K32+'26'!K32</f>
        <v>0</v>
      </c>
      <c r="L32" s="193">
        <f>'01'!L32+'02'!L32+'03'!L32+'04'!L32+'05'!L32+'07'!L32+'08'!L32+'09'!L32+'10'!L32+'11'!L32+'12'!L32+'16'!L32+'18'!L32+'20'!L32+'25'!L32+'26'!L32</f>
        <v>0</v>
      </c>
      <c r="M32" s="346">
        <f>'01'!M32+'02'!M32+'03'!M32+'04'!M32+'05'!M32+'07'!M32+'08'!M32+'09'!M32+'10'!M32+'11'!M32+'12'!M32+'16'!M32+'18'!M32+'20'!M32+'25'!M32+'26'!M32</f>
        <v>0</v>
      </c>
      <c r="N32" s="198">
        <f>'01'!N32+'02'!N32+'03'!N32+'04'!N32+'05'!N32+'07'!N32+'08'!N32+'09'!N32+'10'!N32+'11'!N32+'12'!N32+'16'!N32+'18'!N32+'20'!N32+'25'!N32+'26'!N32</f>
        <v>0</v>
      </c>
      <c r="O32" s="334">
        <f>'01'!O32+'02'!O32+'03'!O32+'04'!O32+'05'!O32+'07'!O32+'08'!O32+'09'!O32+'10'!O32+'11'!O32+'12'!O32+'16'!O32+'18'!O32+'20'!O32+'25'!O32+'26'!O32</f>
        <v>0</v>
      </c>
      <c r="P32" s="193">
        <f>'01'!P32+'02'!P32+'03'!P32+'04'!P32+'05'!P32+'07'!P32+'08'!P32+'09'!P32+'10'!P32+'11'!P32+'12'!P32+'16'!P32+'18'!P32+'20'!P32+'25'!P32+'26'!P32</f>
        <v>0</v>
      </c>
      <c r="Q32" s="346">
        <f>'01'!Q32+'02'!Q32+'03'!Q32+'04'!Q32+'05'!Q32+'07'!Q32+'08'!Q32+'09'!Q32+'10'!Q32+'11'!Q32+'12'!Q32+'16'!Q32+'18'!Q32+'20'!Q32+'25'!Q32+'26'!Q32</f>
        <v>0</v>
      </c>
      <c r="R32" s="198">
        <f>'01'!R32+'02'!R32+'03'!R32+'04'!R32+'05'!R32+'07'!R32+'08'!R32+'09'!R32+'10'!R32+'11'!R32+'12'!R32+'16'!R32+'18'!R32+'20'!R32+'25'!R32+'26'!R32</f>
        <v>0</v>
      </c>
      <c r="S32" s="334">
        <f>'01'!S32+'02'!S32+'03'!S32+'04'!S32+'05'!S32+'07'!S32+'08'!S32+'09'!S32+'10'!S32+'11'!S32+'12'!S32+'16'!S32+'18'!S32+'20'!S32+'25'!S32+'26'!S32</f>
        <v>0</v>
      </c>
      <c r="T32" s="193">
        <f>'01'!T32+'02'!T32+'03'!T32+'04'!T32+'05'!T32+'07'!T32+'08'!T32+'09'!T32+'10'!T32+'11'!T32+'12'!T32+'16'!T32+'18'!T32+'20'!T32+'25'!T32+'26'!T32</f>
        <v>0</v>
      </c>
      <c r="U32" s="346">
        <f>'01'!U32+'02'!U32+'03'!U32+'04'!U32+'05'!U32+'07'!U32+'08'!U32+'09'!U32+'10'!U32+'11'!U32+'12'!U32+'16'!U32+'18'!U32+'20'!U32+'25'!U32+'26'!U32</f>
        <v>0</v>
      </c>
      <c r="V32" s="198">
        <f>'01'!V32+'02'!V32+'03'!V32+'04'!V32+'05'!V32+'07'!V32+'08'!V32+'09'!V32+'10'!V32+'11'!V32+'12'!V32+'16'!V32+'18'!V32+'20'!V32+'25'!V32+'26'!V32</f>
        <v>0</v>
      </c>
      <c r="W32" s="334">
        <f>'01'!W32+'02'!W32+'03'!W32+'04'!W32+'05'!W32+'07'!W32+'08'!W32+'09'!W32+'10'!W32+'11'!W32+'12'!W32+'16'!W32+'18'!W32+'20'!W32+'25'!W32+'26'!W32</f>
        <v>0</v>
      </c>
      <c r="X32" s="193">
        <f>'01'!X32+'02'!X32+'03'!X32+'04'!X32+'05'!X32+'07'!X32+'08'!X32+'09'!X32+'10'!X32+'11'!X32+'12'!X32+'16'!X32+'18'!X32+'20'!X32+'25'!X32+'26'!X32</f>
        <v>0</v>
      </c>
      <c r="Y32" s="346">
        <f>'01'!Y32+'02'!Y32+'03'!Y32+'04'!Y32+'05'!Y32+'07'!Y32+'08'!Y32+'09'!Y32+'10'!Y32+'11'!Y32+'12'!Y32+'16'!Y32+'18'!Y32+'20'!Y32+'25'!Y32+'26'!Y32</f>
        <v>0</v>
      </c>
      <c r="Z32" s="185">
        <f t="shared" ref="Z32:AA34" si="21">SUM(B32+D32+F32+H32+J32+L32+N32+P32+R32+T32+V32+X32)</f>
        <v>74</v>
      </c>
      <c r="AA32" s="352">
        <f t="shared" si="21"/>
        <v>37214.89</v>
      </c>
      <c r="AB32" s="74"/>
    </row>
    <row r="33" spans="1:29" s="81" customFormat="1" x14ac:dyDescent="0.25">
      <c r="A33" s="80" t="s">
        <v>53</v>
      </c>
      <c r="B33" s="198">
        <f>'01'!B33+'02'!B33+'03'!B33+'04'!B33+'05'!B33+'07'!B33+'08'!B33+'09'!B33+'10'!B33+'11'!B33+'12'!B33+'16'!B33+'18'!B33+'20'!B33+'25'!B33+'26'!B33</f>
        <v>32</v>
      </c>
      <c r="C33" s="334">
        <f>'01'!C33+'02'!C33+'03'!C33+'04'!C33+'05'!C33+'07'!C33+'08'!C33+'09'!C33+'10'!C33+'11'!C33+'12'!C33+'16'!C33+'18'!C33+'20'!C33+'25'!C33+'26'!C33</f>
        <v>5641.33</v>
      </c>
      <c r="D33" s="193">
        <f>'01'!D33+'02'!D33+'03'!D33+'04'!D33+'05'!D33+'07'!D33+'08'!D33+'09'!D33+'10'!D33+'11'!D33+'12'!D33+'16'!D33+'18'!D33+'20'!D33+'25'!D33+'26'!D33</f>
        <v>9</v>
      </c>
      <c r="E33" s="346">
        <f>'01'!E33+'02'!E33+'03'!E33+'04'!E33+'05'!E33+'07'!E33+'08'!E33+'09'!E33+'10'!E33+'11'!E33+'12'!E33+'16'!E33+'18'!E33+'20'!E33+'25'!E33+'26'!E33</f>
        <v>2885.21</v>
      </c>
      <c r="F33" s="198">
        <f>'01'!F33+'02'!F33+'03'!F33+'04'!F33+'05'!F33+'07'!F33+'08'!F33+'09'!F33+'10'!F33+'11'!F33+'12'!F33+'16'!F33+'18'!F33+'20'!F33+'25'!F33+'26'!F33</f>
        <v>28</v>
      </c>
      <c r="G33" s="334">
        <f>'01'!G33+'02'!G33+'03'!G33+'04'!G33+'05'!G33+'07'!G33+'08'!G33+'09'!G33+'10'!G33+'11'!G33+'12'!G33+'16'!G33+'18'!G33+'20'!G33+'25'!G33+'26'!G33</f>
        <v>5146.07</v>
      </c>
      <c r="H33" s="193">
        <f>'01'!H33+'02'!H33+'03'!H33+'04'!H33+'05'!H33+'07'!H33+'08'!H33+'09'!H33+'10'!H33+'11'!H33+'12'!H33+'16'!H33+'18'!H33+'20'!H33+'25'!H33+'26'!H33</f>
        <v>0</v>
      </c>
      <c r="I33" s="346">
        <f>'01'!I33+'02'!I33+'03'!I33+'04'!I33+'05'!I33+'07'!I33+'08'!I33+'09'!I33+'10'!I33+'11'!I33+'12'!I33+'16'!I33+'18'!I33+'20'!I33+'25'!I33+'26'!I33</f>
        <v>0</v>
      </c>
      <c r="J33" s="198">
        <f>'01'!J33+'02'!J33+'03'!J33+'04'!J33+'05'!J33+'07'!J33+'08'!J33+'09'!J33+'10'!J33+'11'!J33+'12'!J33+'16'!J33+'18'!J33+'20'!J33+'25'!J33+'26'!J33</f>
        <v>0</v>
      </c>
      <c r="K33" s="334">
        <f>'01'!K33+'02'!K33+'03'!K33+'04'!K33+'05'!K33+'07'!K33+'08'!K33+'09'!K33+'10'!K33+'11'!K33+'12'!K33+'16'!K33+'18'!K33+'20'!K33+'25'!K33+'26'!K33</f>
        <v>0</v>
      </c>
      <c r="L33" s="193">
        <f>'01'!L33+'02'!L33+'03'!L33+'04'!L33+'05'!L33+'07'!L33+'08'!L33+'09'!L33+'10'!L33+'11'!L33+'12'!L33+'16'!L33+'18'!L33+'20'!L33+'25'!L33+'26'!L33</f>
        <v>0</v>
      </c>
      <c r="M33" s="346">
        <f>'01'!M33+'02'!M33+'03'!M33+'04'!M33+'05'!M33+'07'!M33+'08'!M33+'09'!M33+'10'!M33+'11'!M33+'12'!M33+'16'!M33+'18'!M33+'20'!M33+'25'!M33+'26'!M33</f>
        <v>0</v>
      </c>
      <c r="N33" s="198">
        <f>'01'!N33+'02'!N33+'03'!N33+'04'!N33+'05'!N33+'07'!N33+'08'!N33+'09'!N33+'10'!N33+'11'!N33+'12'!N33+'16'!N33+'18'!N33+'20'!N33+'25'!N33+'26'!N33</f>
        <v>0</v>
      </c>
      <c r="O33" s="334">
        <f>'01'!O33+'02'!O33+'03'!O33+'04'!O33+'05'!O33+'07'!O33+'08'!O33+'09'!O33+'10'!O33+'11'!O33+'12'!O33+'16'!O33+'18'!O33+'20'!O33+'25'!O33+'26'!O33</f>
        <v>0</v>
      </c>
      <c r="P33" s="193">
        <f>'01'!P33+'02'!P33+'03'!P33+'04'!P33+'05'!P33+'07'!P33+'08'!P33+'09'!P33+'10'!P33+'11'!P33+'12'!P33+'16'!P33+'18'!P33+'20'!P33+'25'!P33+'26'!P33</f>
        <v>0</v>
      </c>
      <c r="Q33" s="346">
        <f>'01'!Q33+'02'!Q33+'03'!Q33+'04'!Q33+'05'!Q33+'07'!Q33+'08'!Q33+'09'!Q33+'10'!Q33+'11'!Q33+'12'!Q33+'16'!Q33+'18'!Q33+'20'!Q33+'25'!Q33+'26'!Q33</f>
        <v>0</v>
      </c>
      <c r="R33" s="198">
        <f>'01'!R33+'02'!R33+'03'!R33+'04'!R33+'05'!R33+'07'!R33+'08'!R33+'09'!R33+'10'!R33+'11'!R33+'12'!R33+'16'!R33+'18'!R33+'20'!R33+'25'!R33+'26'!R33</f>
        <v>0</v>
      </c>
      <c r="S33" s="334">
        <f>'01'!S33+'02'!S33+'03'!S33+'04'!S33+'05'!S33+'07'!S33+'08'!S33+'09'!S33+'10'!S33+'11'!S33+'12'!S33+'16'!S33+'18'!S33+'20'!S33+'25'!S33+'26'!S33</f>
        <v>0</v>
      </c>
      <c r="T33" s="193">
        <f>'01'!T33+'02'!T33+'03'!T33+'04'!T33+'05'!T33+'07'!T33+'08'!T33+'09'!T33+'10'!T33+'11'!T33+'12'!T33+'16'!T33+'18'!T33+'20'!T33+'25'!T33+'26'!T33</f>
        <v>0</v>
      </c>
      <c r="U33" s="346">
        <f>'01'!U33+'02'!U33+'03'!U33+'04'!U33+'05'!U33+'07'!U33+'08'!U33+'09'!U33+'10'!U33+'11'!U33+'12'!U33+'16'!U33+'18'!U33+'20'!U33+'25'!U33+'26'!U33</f>
        <v>0</v>
      </c>
      <c r="V33" s="198">
        <f>'01'!V33+'02'!V33+'03'!V33+'04'!V33+'05'!V33+'07'!V33+'08'!V33+'09'!V33+'10'!V33+'11'!V33+'12'!V33+'16'!V33+'18'!V33+'20'!V33+'25'!V33+'26'!V33</f>
        <v>0</v>
      </c>
      <c r="W33" s="334">
        <f>'01'!W33+'02'!W33+'03'!W33+'04'!W33+'05'!W33+'07'!W33+'08'!W33+'09'!W33+'10'!W33+'11'!W33+'12'!W33+'16'!W33+'18'!W33+'20'!W33+'25'!W33+'26'!W33</f>
        <v>0</v>
      </c>
      <c r="X33" s="193">
        <f>'01'!X33+'02'!X33+'03'!X33+'04'!X33+'05'!X33+'07'!X33+'08'!X33+'09'!X33+'10'!X33+'11'!X33+'12'!X33+'16'!X33+'18'!X33+'20'!X33+'25'!X33+'26'!X33</f>
        <v>0</v>
      </c>
      <c r="Y33" s="346">
        <f>'01'!Y33+'02'!Y33+'03'!Y33+'04'!Y33+'05'!Y33+'07'!Y33+'08'!Y33+'09'!Y33+'10'!Y33+'11'!Y33+'12'!Y33+'16'!Y33+'18'!Y33+'20'!Y33+'25'!Y33+'26'!Y33</f>
        <v>0</v>
      </c>
      <c r="Z33" s="185">
        <f t="shared" si="21"/>
        <v>69</v>
      </c>
      <c r="AA33" s="352">
        <f t="shared" si="21"/>
        <v>13672.61</v>
      </c>
      <c r="AB33" s="74"/>
    </row>
    <row r="34" spans="1:29" s="80" customFormat="1" x14ac:dyDescent="0.25">
      <c r="A34" s="80" t="s">
        <v>41</v>
      </c>
      <c r="B34" s="386">
        <f>'01'!B34+'02'!B34+'03'!B34+'04'!B34+'05'!B34+'07'!B34+'08'!B34+'09'!B34+'10'!B34+'11'!B34+'12'!B34+'16'!B34+'18'!B34+'20'!B34+'25'!B34+'26'!B34</f>
        <v>0</v>
      </c>
      <c r="C34" s="387">
        <f>'01'!C34+'02'!C34+'03'!C34+'04'!C34+'05'!C34+'07'!C34+'08'!C34+'09'!C34+'10'!C34+'11'!C34+'12'!C34+'16'!C34+'18'!C34+'20'!C34+'25'!C34+'26'!C34</f>
        <v>0</v>
      </c>
      <c r="D34" s="388">
        <f>'01'!D34+'02'!D34+'03'!D34+'04'!D34+'05'!D34+'07'!D34+'08'!D34+'09'!D34+'10'!D34+'11'!D34+'12'!D34+'16'!D34+'18'!D34+'20'!D34+'25'!D34+'26'!D34</f>
        <v>0</v>
      </c>
      <c r="E34" s="389">
        <f>'01'!E34+'02'!E34+'03'!E34+'04'!E34+'05'!E34+'07'!E34+'08'!E34+'09'!E34+'10'!E34+'11'!E34+'12'!E34+'16'!E34+'18'!E34+'20'!E34+'25'!E34+'26'!E34</f>
        <v>0</v>
      </c>
      <c r="F34" s="386">
        <f>'01'!F34+'02'!F34+'03'!F34+'04'!F34+'05'!F34+'07'!F34+'08'!F34+'09'!F34+'10'!F34+'11'!F34+'12'!F34+'16'!F34+'18'!F34+'20'!F34+'25'!F34+'26'!F34</f>
        <v>1</v>
      </c>
      <c r="G34" s="387">
        <f>'01'!G34+'02'!G34+'03'!G34+'04'!G34+'05'!G34+'07'!G34+'08'!G34+'09'!G34+'10'!G34+'11'!G34+'12'!G34+'16'!G34+'18'!G34+'20'!G34+'25'!G34+'26'!G34</f>
        <v>76.58</v>
      </c>
      <c r="H34" s="388">
        <f>'01'!H34+'02'!H34+'03'!H34+'04'!H34+'05'!H34+'07'!H34+'08'!H34+'09'!H34+'10'!H34+'11'!H34+'12'!H34+'16'!H34+'18'!H34+'20'!H34+'25'!H34+'26'!H34</f>
        <v>0</v>
      </c>
      <c r="I34" s="389">
        <f>'01'!I34+'02'!I34+'03'!I34+'04'!I34+'05'!I34+'07'!I34+'08'!I34+'09'!I34+'10'!I34+'11'!I34+'12'!I34+'16'!I34+'18'!I34+'20'!I34+'25'!I34+'26'!I34</f>
        <v>0</v>
      </c>
      <c r="J34" s="386">
        <f>'01'!J34+'02'!J34+'03'!J34+'04'!J34+'05'!J34+'07'!J34+'08'!J34+'09'!J34+'10'!J34+'11'!J34+'12'!J34+'16'!J34+'18'!J34+'20'!J34+'25'!J34+'26'!J34</f>
        <v>0</v>
      </c>
      <c r="K34" s="387">
        <f>'01'!K34+'02'!K34+'03'!K34+'04'!K34+'05'!K34+'07'!K34+'08'!K34+'09'!K34+'10'!K34+'11'!K34+'12'!K34+'16'!K34+'18'!K34+'20'!K34+'25'!K34+'26'!K34</f>
        <v>0</v>
      </c>
      <c r="L34" s="388">
        <f>'01'!L34+'02'!L34+'03'!L34+'04'!L34+'05'!L34+'07'!L34+'08'!L34+'09'!L34+'10'!L34+'11'!L34+'12'!L34+'16'!L34+'18'!L34+'20'!L34+'25'!L34+'26'!L34</f>
        <v>0</v>
      </c>
      <c r="M34" s="389">
        <f>'01'!M34+'02'!M34+'03'!M34+'04'!M34+'05'!M34+'07'!M34+'08'!M34+'09'!M34+'10'!M34+'11'!M34+'12'!M34+'16'!M34+'18'!M34+'20'!M34+'25'!M34+'26'!M34</f>
        <v>0</v>
      </c>
      <c r="N34" s="386">
        <f>'01'!N34+'02'!N34+'03'!N34+'04'!N34+'05'!N34+'07'!N34+'08'!N34+'09'!N34+'10'!N34+'11'!N34+'12'!N34+'16'!N34+'18'!N34+'20'!N34+'25'!N34+'26'!N34</f>
        <v>0</v>
      </c>
      <c r="O34" s="387">
        <f>'01'!O34+'02'!O34+'03'!O34+'04'!O34+'05'!O34+'07'!O34+'08'!O34+'09'!O34+'10'!O34+'11'!O34+'12'!O34+'16'!O34+'18'!O34+'20'!O34+'25'!O34+'26'!O34</f>
        <v>0</v>
      </c>
      <c r="P34" s="388">
        <f>'01'!P34+'02'!P34+'03'!P34+'04'!P34+'05'!P34+'07'!P34+'08'!P34+'09'!P34+'10'!P34+'11'!P34+'12'!P34+'16'!P34+'18'!P34+'20'!P34+'25'!P34+'26'!P34</f>
        <v>0</v>
      </c>
      <c r="Q34" s="389">
        <f>'01'!Q34+'02'!Q34+'03'!Q34+'04'!Q34+'05'!Q34+'07'!Q34+'08'!Q34+'09'!Q34+'10'!Q34+'11'!Q34+'12'!Q34+'16'!Q34+'18'!Q34+'20'!Q34+'25'!Q34+'26'!Q34</f>
        <v>0</v>
      </c>
      <c r="R34" s="386">
        <f>'01'!R34+'02'!R34+'03'!R34+'04'!R34+'05'!R34+'07'!R34+'08'!R34+'09'!R34+'10'!R34+'11'!R34+'12'!R34+'16'!R34+'18'!R34+'20'!R34+'25'!R34+'26'!R34</f>
        <v>0</v>
      </c>
      <c r="S34" s="387">
        <f>'01'!S34+'02'!S34+'03'!S34+'04'!S34+'05'!S34+'07'!S34+'08'!S34+'09'!S34+'10'!S34+'11'!S34+'12'!S34+'16'!S34+'18'!S34+'20'!S34+'25'!S34+'26'!S34</f>
        <v>0</v>
      </c>
      <c r="T34" s="388">
        <f>'01'!T34+'02'!T34+'03'!T34+'04'!T34+'05'!T34+'07'!T34+'08'!T34+'09'!T34+'10'!T34+'11'!T34+'12'!T34+'16'!T34+'18'!T34+'20'!T34+'25'!T34+'26'!T34</f>
        <v>0</v>
      </c>
      <c r="U34" s="389">
        <f>'01'!U34+'02'!U34+'03'!U34+'04'!U34+'05'!U34+'07'!U34+'08'!U34+'09'!U34+'10'!U34+'11'!U34+'12'!U34+'16'!U34+'18'!U34+'20'!U34+'25'!U34+'26'!U34</f>
        <v>0</v>
      </c>
      <c r="V34" s="386">
        <f>'01'!V34+'02'!V34+'03'!V34+'04'!V34+'05'!V34+'07'!V34+'08'!V34+'09'!V34+'10'!V34+'11'!V34+'12'!V34+'16'!V34+'18'!V34+'20'!V34+'25'!V34+'26'!V34</f>
        <v>0</v>
      </c>
      <c r="W34" s="387">
        <f>'01'!W34+'02'!W34+'03'!W34+'04'!W34+'05'!W34+'07'!W34+'08'!W34+'09'!W34+'10'!W34+'11'!W34+'12'!W34+'16'!W34+'18'!W34+'20'!W34+'25'!W34+'26'!W34</f>
        <v>0</v>
      </c>
      <c r="X34" s="388">
        <f>'01'!X34+'02'!X34+'03'!X34+'04'!X34+'05'!X34+'07'!X34+'08'!X34+'09'!X34+'10'!X34+'11'!X34+'12'!X34+'16'!X34+'18'!X34+'20'!X34+'25'!X34+'26'!X34</f>
        <v>0</v>
      </c>
      <c r="Y34" s="389">
        <f>'01'!Y34+'02'!Y34+'03'!Y34+'04'!Y34+'05'!Y34+'07'!Y34+'08'!Y34+'09'!Y34+'10'!Y34+'11'!Y34+'12'!Y34+'16'!Y34+'18'!Y34+'20'!Y34+'25'!Y34+'26'!Y34</f>
        <v>0</v>
      </c>
      <c r="Z34" s="186">
        <f t="shared" si="21"/>
        <v>1</v>
      </c>
      <c r="AA34" s="353">
        <f t="shared" si="21"/>
        <v>76.58</v>
      </c>
      <c r="AB34" s="83"/>
    </row>
    <row r="35" spans="1:29" s="65" customFormat="1" ht="12.75" customHeight="1" x14ac:dyDescent="0.25">
      <c r="A35" s="65" t="s">
        <v>51</v>
      </c>
      <c r="B35" s="198">
        <f t="shared" ref="B35:AA35" si="22">SUM(B32:B34)</f>
        <v>57</v>
      </c>
      <c r="C35" s="333">
        <f t="shared" si="22"/>
        <v>20263.43</v>
      </c>
      <c r="D35" s="193">
        <f t="shared" si="22"/>
        <v>33</v>
      </c>
      <c r="E35" s="344">
        <f t="shared" si="22"/>
        <v>13259.86</v>
      </c>
      <c r="F35" s="198">
        <f t="shared" ref="F35:I35" si="23">SUM(F32:F34)</f>
        <v>54</v>
      </c>
      <c r="G35" s="333">
        <f t="shared" si="23"/>
        <v>17440.79</v>
      </c>
      <c r="H35" s="193">
        <f t="shared" si="23"/>
        <v>0</v>
      </c>
      <c r="I35" s="344">
        <f t="shared" si="23"/>
        <v>0</v>
      </c>
      <c r="J35" s="198">
        <f t="shared" ref="J35:M35" si="24">SUM(J32:J34)</f>
        <v>0</v>
      </c>
      <c r="K35" s="333">
        <f t="shared" si="24"/>
        <v>0</v>
      </c>
      <c r="L35" s="193">
        <f t="shared" si="24"/>
        <v>0</v>
      </c>
      <c r="M35" s="344">
        <f t="shared" si="24"/>
        <v>0</v>
      </c>
      <c r="N35" s="198">
        <f t="shared" ref="N35:Q35" si="25">SUM(N32:N34)</f>
        <v>0</v>
      </c>
      <c r="O35" s="333">
        <f t="shared" si="25"/>
        <v>0</v>
      </c>
      <c r="P35" s="193">
        <f t="shared" si="25"/>
        <v>0</v>
      </c>
      <c r="Q35" s="344">
        <f t="shared" si="25"/>
        <v>0</v>
      </c>
      <c r="R35" s="198">
        <f t="shared" ref="R35:W35" si="26">SUM(R32:R34)</f>
        <v>0</v>
      </c>
      <c r="S35" s="333">
        <f t="shared" si="26"/>
        <v>0</v>
      </c>
      <c r="T35" s="193">
        <f t="shared" si="26"/>
        <v>0</v>
      </c>
      <c r="U35" s="344">
        <f t="shared" si="26"/>
        <v>0</v>
      </c>
      <c r="V35" s="198">
        <f t="shared" si="26"/>
        <v>0</v>
      </c>
      <c r="W35" s="333">
        <f t="shared" si="26"/>
        <v>0</v>
      </c>
      <c r="X35" s="193">
        <f t="shared" ref="X35:Y35" si="27">SUM(X32:X34)</f>
        <v>0</v>
      </c>
      <c r="Y35" s="344">
        <f t="shared" si="27"/>
        <v>0</v>
      </c>
      <c r="Z35" s="185">
        <f t="shared" si="22"/>
        <v>144</v>
      </c>
      <c r="AA35" s="352">
        <f t="shared" si="22"/>
        <v>50964.08</v>
      </c>
      <c r="AB35" s="120"/>
      <c r="AC35" s="82"/>
    </row>
    <row r="36" spans="1:29" s="65" customFormat="1" ht="12.75" customHeight="1" x14ac:dyDescent="0.25">
      <c r="B36" s="198"/>
      <c r="C36" s="333"/>
      <c r="D36" s="193"/>
      <c r="E36" s="344"/>
      <c r="F36" s="198"/>
      <c r="G36" s="333"/>
      <c r="H36" s="193"/>
      <c r="I36" s="344"/>
      <c r="J36" s="198"/>
      <c r="K36" s="333"/>
      <c r="L36" s="193"/>
      <c r="M36" s="344"/>
      <c r="N36" s="198"/>
      <c r="O36" s="333"/>
      <c r="P36" s="193"/>
      <c r="Q36" s="344"/>
      <c r="R36" s="198"/>
      <c r="S36" s="333"/>
      <c r="T36" s="193"/>
      <c r="U36" s="344"/>
      <c r="V36" s="198"/>
      <c r="W36" s="333"/>
      <c r="X36" s="193"/>
      <c r="Y36" s="344"/>
      <c r="Z36" s="185"/>
      <c r="AA36" s="352"/>
      <c r="AB36" s="120"/>
      <c r="AC36" s="82"/>
    </row>
    <row r="37" spans="1:29" s="71" customFormat="1" ht="12.75" customHeight="1" x14ac:dyDescent="0.25">
      <c r="A37" s="71" t="s">
        <v>54</v>
      </c>
      <c r="B37" s="195"/>
      <c r="C37" s="330">
        <f>Statewide!C37*0.6</f>
        <v>6536.9499999999598</v>
      </c>
      <c r="D37" s="190"/>
      <c r="E37" s="341">
        <f>Statewide!E37*0.6</f>
        <v>6536.9499999999598</v>
      </c>
      <c r="F37" s="195"/>
      <c r="G37" s="330">
        <f>Statewide!G37*0.6</f>
        <v>6536.9499999999598</v>
      </c>
      <c r="H37" s="190"/>
      <c r="I37" s="341">
        <f>Statewide!I37*0.6</f>
        <v>0</v>
      </c>
      <c r="J37" s="195"/>
      <c r="K37" s="330">
        <f>Statewide!K37*0.6</f>
        <v>0</v>
      </c>
      <c r="L37" s="190"/>
      <c r="M37" s="341">
        <f>Statewide!M37*0.6</f>
        <v>0</v>
      </c>
      <c r="N37" s="195"/>
      <c r="O37" s="330">
        <f>Statewide!O37*0.6</f>
        <v>0</v>
      </c>
      <c r="P37" s="190"/>
      <c r="Q37" s="341">
        <f>Statewide!Q37*0.6</f>
        <v>0</v>
      </c>
      <c r="R37" s="195"/>
      <c r="S37" s="330">
        <f>Statewide!S37*0.6</f>
        <v>0</v>
      </c>
      <c r="T37" s="190"/>
      <c r="U37" s="341">
        <f>Statewide!U37*0.6</f>
        <v>0</v>
      </c>
      <c r="V37" s="195"/>
      <c r="W37" s="330">
        <f>Statewide!W37*0.6</f>
        <v>0</v>
      </c>
      <c r="X37" s="190"/>
      <c r="Y37" s="341">
        <f>Statewide!Y37*0.6</f>
        <v>0</v>
      </c>
      <c r="Z37" s="182"/>
      <c r="AA37" s="348">
        <f>SUM(B37:Z37)</f>
        <v>19610.849999999878</v>
      </c>
      <c r="AB37" s="83"/>
    </row>
    <row r="38" spans="1:29" s="69" customFormat="1" ht="12.75" customHeight="1" x14ac:dyDescent="0.25">
      <c r="A38" s="65"/>
      <c r="B38" s="195"/>
      <c r="C38" s="330"/>
      <c r="D38" s="190"/>
      <c r="E38" s="341"/>
      <c r="F38" s="195"/>
      <c r="G38" s="330"/>
      <c r="H38" s="190"/>
      <c r="I38" s="341"/>
      <c r="J38" s="195"/>
      <c r="K38" s="330"/>
      <c r="L38" s="190"/>
      <c r="M38" s="341"/>
      <c r="N38" s="195"/>
      <c r="O38" s="330"/>
      <c r="P38" s="190"/>
      <c r="Q38" s="341"/>
      <c r="R38" s="195"/>
      <c r="S38" s="330"/>
      <c r="T38" s="190"/>
      <c r="U38" s="341"/>
      <c r="V38" s="195"/>
      <c r="W38" s="330"/>
      <c r="X38" s="190"/>
      <c r="Y38" s="341"/>
      <c r="Z38" s="182"/>
      <c r="AA38" s="348"/>
      <c r="AB38" s="83"/>
    </row>
    <row r="39" spans="1:29" s="85" customFormat="1" ht="26.4" x14ac:dyDescent="0.25">
      <c r="A39" s="84" t="s">
        <v>55</v>
      </c>
      <c r="B39" s="187"/>
      <c r="C39" s="397">
        <f>C29-C3-C35-(C37-C4)</f>
        <v>249838.66000000003</v>
      </c>
      <c r="D39" s="398"/>
      <c r="E39" s="397">
        <f>E29-E3-E35-(E37-E4)</f>
        <v>313558.89000000007</v>
      </c>
      <c r="F39" s="187"/>
      <c r="G39" s="335">
        <f>G29-G3-G35-(G37-G4)</f>
        <v>167431.28000000003</v>
      </c>
      <c r="H39" s="187"/>
      <c r="I39" s="335">
        <f>I29-I3-I35-(I37-I4)</f>
        <v>0</v>
      </c>
      <c r="J39" s="187"/>
      <c r="K39" s="335">
        <f>K29-K3-K35-(K37-K4)</f>
        <v>0</v>
      </c>
      <c r="L39" s="187"/>
      <c r="M39" s="335">
        <f>M29-M3-M35-(M37-M4)</f>
        <v>0</v>
      </c>
      <c r="N39" s="187"/>
      <c r="O39" s="335">
        <f>O29-O3-O35-(O37-O4)</f>
        <v>0</v>
      </c>
      <c r="P39" s="187"/>
      <c r="Q39" s="335">
        <f>Q29-Q3-Q35-(Q37-Q4)</f>
        <v>0</v>
      </c>
      <c r="R39" s="187"/>
      <c r="S39" s="335">
        <f>S29-S3-S35-(S37-S4)</f>
        <v>0</v>
      </c>
      <c r="T39" s="187"/>
      <c r="U39" s="335">
        <f>U29-U3-U35-(U37-U4)</f>
        <v>0</v>
      </c>
      <c r="V39" s="187"/>
      <c r="W39" s="335">
        <f>W29-W3-W35-(W37-W4)</f>
        <v>0</v>
      </c>
      <c r="X39" s="187"/>
      <c r="Y39" s="335">
        <f>Y29-Y3-Y35-(Y37-Y4)</f>
        <v>0</v>
      </c>
      <c r="Z39" s="187"/>
      <c r="AA39" s="335">
        <f>AA29-AA3-AA35-(AA37-AA4)</f>
        <v>730828.83000000007</v>
      </c>
      <c r="AB39" s="121"/>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orientation="landscape" r:id="rId1"/>
  <headerFooter alignWithMargins="0">
    <oddFooter>&amp;L&amp;8&amp;Z&amp;F
Prepared by Danielle Meier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E40"/>
  <sheetViews>
    <sheetView zoomScaleNormal="100" workbookViewId="0">
      <pane xSplit="1" topLeftCell="B1" activePane="topRight" state="frozen"/>
      <selection activeCell="B32" sqref="B32"/>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84</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8">
        <v>24</v>
      </c>
      <c r="C3" s="238">
        <v>154.4</v>
      </c>
      <c r="D3" s="289">
        <v>29</v>
      </c>
      <c r="E3" s="285">
        <v>109.9</v>
      </c>
      <c r="F3" s="158">
        <v>38</v>
      </c>
      <c r="G3" s="238">
        <v>146.80000000000001</v>
      </c>
      <c r="H3" s="162"/>
      <c r="I3" s="285"/>
      <c r="J3" s="154"/>
      <c r="K3" s="238"/>
      <c r="L3" s="162"/>
      <c r="M3" s="285"/>
      <c r="N3" s="154"/>
      <c r="O3" s="238"/>
      <c r="P3" s="162"/>
      <c r="Q3" s="285"/>
      <c r="R3" s="154"/>
      <c r="S3" s="238"/>
      <c r="T3" s="162"/>
      <c r="U3" s="285"/>
      <c r="V3" s="154"/>
      <c r="W3" s="238"/>
      <c r="X3" s="162"/>
      <c r="Y3" s="285"/>
      <c r="Z3" s="148">
        <f>B3+D3+F3+H3+J3+L3+N3+P3+R3+T3+V3+X3</f>
        <v>91</v>
      </c>
      <c r="AA3" s="251">
        <f>C3+E3+G3+I3+K3+M3+O3+Q3+S3+U3+W3+Y3</f>
        <v>411.1</v>
      </c>
    </row>
    <row r="4" spans="1:29" ht="12.75" customHeight="1" x14ac:dyDescent="0.25">
      <c r="A4" s="2" t="s">
        <v>38</v>
      </c>
      <c r="B4" s="154"/>
      <c r="C4" s="239">
        <v>44</v>
      </c>
      <c r="D4" s="162"/>
      <c r="E4" s="286">
        <v>58</v>
      </c>
      <c r="F4" s="154"/>
      <c r="G4" s="239">
        <v>74</v>
      </c>
      <c r="H4" s="162"/>
      <c r="I4" s="286"/>
      <c r="J4" s="154"/>
      <c r="K4" s="239"/>
      <c r="L4" s="162"/>
      <c r="M4" s="286"/>
      <c r="N4" s="154"/>
      <c r="O4" s="239"/>
      <c r="P4" s="162"/>
      <c r="Q4" s="286"/>
      <c r="R4" s="154"/>
      <c r="S4" s="239"/>
      <c r="T4" s="162"/>
      <c r="U4" s="286"/>
      <c r="V4" s="154"/>
      <c r="W4" s="239"/>
      <c r="X4" s="162"/>
      <c r="Y4" s="286"/>
      <c r="Z4" s="148"/>
      <c r="AA4" s="252">
        <f>C4+E4+G4+I4+K4+M4+O4+Q4+S4+U4+W4+Y4</f>
        <v>176</v>
      </c>
    </row>
    <row r="5" spans="1:29" ht="12.75" customHeight="1" x14ac:dyDescent="0.25">
      <c r="A5" s="3" t="s">
        <v>15</v>
      </c>
      <c r="B5" s="154"/>
      <c r="C5" s="240">
        <f>SUM(C3:C4)</f>
        <v>198.4</v>
      </c>
      <c r="D5" s="162"/>
      <c r="E5" s="260">
        <f>SUM(E3:E4)</f>
        <v>167.9</v>
      </c>
      <c r="F5" s="154"/>
      <c r="G5" s="240">
        <f>SUM(G3:G4)</f>
        <v>220.8</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587.1</v>
      </c>
      <c r="AB5" s="5"/>
      <c r="AC5" s="5"/>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c r="AB6" s="5"/>
      <c r="AC6" s="5"/>
    </row>
    <row r="7" spans="1:29" s="2" customFormat="1" ht="12.75" customHeight="1" x14ac:dyDescent="0.25">
      <c r="A7" s="2" t="s">
        <v>58</v>
      </c>
      <c r="B7" s="154"/>
      <c r="C7" s="308">
        <v>4621.57</v>
      </c>
      <c r="D7" s="162"/>
      <c r="E7" s="309">
        <v>12163.01</v>
      </c>
      <c r="F7" s="154"/>
      <c r="G7" s="308">
        <v>8740.6</v>
      </c>
      <c r="H7" s="162"/>
      <c r="I7" s="309"/>
      <c r="J7" s="154"/>
      <c r="K7" s="308"/>
      <c r="L7" s="162"/>
      <c r="M7" s="309"/>
      <c r="N7" s="154"/>
      <c r="O7" s="308"/>
      <c r="P7" s="162"/>
      <c r="Q7" s="309"/>
      <c r="R7" s="154"/>
      <c r="S7" s="308"/>
      <c r="T7" s="162"/>
      <c r="U7" s="309"/>
      <c r="V7" s="154"/>
      <c r="W7" s="308"/>
      <c r="X7" s="162"/>
      <c r="Y7" s="309"/>
      <c r="Z7" s="148"/>
      <c r="AA7" s="324">
        <f>C7+E7+G7+I7+K7+M7+O7+Q7+S7+U7+W7+Y7</f>
        <v>25525.18</v>
      </c>
      <c r="AB7" s="26"/>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B8" s="4"/>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10</v>
      </c>
      <c r="C10" s="238">
        <v>553.51</v>
      </c>
      <c r="D10" s="162">
        <v>22</v>
      </c>
      <c r="E10" s="285">
        <v>1038.5</v>
      </c>
      <c r="F10" s="154">
        <v>19</v>
      </c>
      <c r="G10" s="238">
        <v>578.65</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51</v>
      </c>
      <c r="AA10" s="251">
        <f t="shared" ref="AA10" si="1">C10+E10+G10+I10+K10+M10+O10+Q10+S10+U10+W10+Y10</f>
        <v>2170.66</v>
      </c>
    </row>
    <row r="11" spans="1:29" ht="12.75" customHeight="1" x14ac:dyDescent="0.25">
      <c r="A11" s="69" t="s">
        <v>65</v>
      </c>
      <c r="B11" s="154"/>
      <c r="C11" s="238"/>
      <c r="D11" s="162"/>
      <c r="E11" s="285"/>
      <c r="F11" s="154"/>
      <c r="G11" s="238"/>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0</v>
      </c>
      <c r="AA11" s="251">
        <f t="shared" si="2"/>
        <v>0</v>
      </c>
      <c r="AC11" s="1"/>
    </row>
    <row r="12" spans="1:29" ht="12.75" customHeight="1" x14ac:dyDescent="0.25">
      <c r="A12" s="2" t="s">
        <v>62</v>
      </c>
      <c r="B12" s="160">
        <v>-2</v>
      </c>
      <c r="C12" s="308">
        <v>-161.96</v>
      </c>
      <c r="D12" s="291"/>
      <c r="E12" s="309"/>
      <c r="F12" s="160"/>
      <c r="G12" s="308"/>
      <c r="H12" s="291"/>
      <c r="I12" s="309"/>
      <c r="J12" s="160"/>
      <c r="K12" s="308"/>
      <c r="L12" s="291"/>
      <c r="M12" s="309"/>
      <c r="N12" s="160"/>
      <c r="O12" s="308"/>
      <c r="P12" s="291"/>
      <c r="Q12" s="309"/>
      <c r="R12" s="160"/>
      <c r="S12" s="308"/>
      <c r="T12" s="291"/>
      <c r="U12" s="309"/>
      <c r="V12" s="160"/>
      <c r="W12" s="308"/>
      <c r="X12" s="291"/>
      <c r="Y12" s="309"/>
      <c r="Z12" s="304">
        <f t="shared" si="2"/>
        <v>-2</v>
      </c>
      <c r="AA12" s="310">
        <f t="shared" si="2"/>
        <v>-161.96</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9" ht="12.75" customHeight="1" x14ac:dyDescent="0.25">
      <c r="A14" s="7" t="s">
        <v>19</v>
      </c>
      <c r="B14" s="154">
        <f t="shared" ref="B14:AA14" si="3">SUM(B10:B13)</f>
        <v>8</v>
      </c>
      <c r="C14" s="240">
        <f t="shared" si="3"/>
        <v>391.54999999999995</v>
      </c>
      <c r="D14" s="162">
        <f t="shared" si="3"/>
        <v>22</v>
      </c>
      <c r="E14" s="260">
        <f t="shared" si="3"/>
        <v>1038.5</v>
      </c>
      <c r="F14" s="154">
        <f t="shared" si="3"/>
        <v>19</v>
      </c>
      <c r="G14" s="240">
        <f t="shared" si="3"/>
        <v>578.65</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SUM(Y10:Y13)</f>
        <v>0</v>
      </c>
      <c r="Z14" s="304">
        <f t="shared" si="3"/>
        <v>49</v>
      </c>
      <c r="AA14" s="305">
        <f t="shared" si="3"/>
        <v>2008.6999999999998</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9"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B17+D17+F17+H17+J17+L17+N17+P17+R17+T17+V17+X17</f>
        <v>0</v>
      </c>
      <c r="AA17" s="251">
        <f>C17+E17+G17+I17+K17+M17+O17+Q17+S17+U17+W17+Y17</f>
        <v>0</v>
      </c>
    </row>
    <row r="18" spans="1:29"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B18+D18+F18+H18+J18+L18+N18+P18+R18+T18+V18+X18</f>
        <v>0</v>
      </c>
      <c r="AA18" s="251">
        <f>C18+E18+G18+I18+K18+M18+O18+Q18+S18+U18+W18+Y18</f>
        <v>0</v>
      </c>
    </row>
    <row r="19" spans="1:29" ht="12.75" customHeight="1" x14ac:dyDescent="0.25">
      <c r="A19" s="2" t="s">
        <v>45</v>
      </c>
      <c r="B19" s="154"/>
      <c r="C19" s="238"/>
      <c r="D19" s="162">
        <v>-1</v>
      </c>
      <c r="E19" s="285">
        <v>448.11</v>
      </c>
      <c r="F19" s="154"/>
      <c r="G19" s="238"/>
      <c r="H19" s="162"/>
      <c r="I19" s="285"/>
      <c r="J19" s="154"/>
      <c r="K19" s="238"/>
      <c r="L19" s="162"/>
      <c r="M19" s="285"/>
      <c r="N19" s="154"/>
      <c r="O19" s="238"/>
      <c r="P19" s="162"/>
      <c r="Q19" s="285"/>
      <c r="R19" s="154"/>
      <c r="S19" s="238"/>
      <c r="T19" s="162"/>
      <c r="U19" s="285"/>
      <c r="V19" s="154"/>
      <c r="W19" s="238"/>
      <c r="X19" s="162"/>
      <c r="Y19" s="285"/>
      <c r="Z19" s="148">
        <f t="shared" ref="Z19:AA21" si="4">B19+D19+F19+H19+J19+L19+N19+P19+R19+T19+V19+X19</f>
        <v>-1</v>
      </c>
      <c r="AA19" s="251">
        <f t="shared" si="4"/>
        <v>448.11</v>
      </c>
    </row>
    <row r="20" spans="1:29" ht="12.75" customHeight="1" x14ac:dyDescent="0.25">
      <c r="A20" s="2" t="s">
        <v>22</v>
      </c>
      <c r="B20" s="160"/>
      <c r="C20" s="308"/>
      <c r="D20" s="291">
        <v>1</v>
      </c>
      <c r="E20" s="309">
        <v>220.12</v>
      </c>
      <c r="F20" s="160"/>
      <c r="G20" s="308"/>
      <c r="H20" s="291"/>
      <c r="I20" s="309"/>
      <c r="J20" s="154"/>
      <c r="K20" s="238"/>
      <c r="L20" s="291"/>
      <c r="M20" s="309"/>
      <c r="N20" s="160"/>
      <c r="O20" s="308"/>
      <c r="P20" s="291"/>
      <c r="Q20" s="309"/>
      <c r="R20" s="160"/>
      <c r="S20" s="308"/>
      <c r="T20" s="291"/>
      <c r="U20" s="309"/>
      <c r="V20" s="160"/>
      <c r="W20" s="308"/>
      <c r="X20" s="291"/>
      <c r="Y20" s="309"/>
      <c r="Z20" s="304">
        <f t="shared" si="4"/>
        <v>1</v>
      </c>
      <c r="AA20" s="310">
        <f t="shared" si="4"/>
        <v>220.12</v>
      </c>
    </row>
    <row r="21" spans="1:29" ht="12.75" customHeight="1" x14ac:dyDescent="0.25">
      <c r="A21" s="2" t="s">
        <v>47</v>
      </c>
      <c r="B21" s="311"/>
      <c r="C21" s="239"/>
      <c r="D21" s="312"/>
      <c r="E21" s="286"/>
      <c r="F21" s="311"/>
      <c r="G21" s="239"/>
      <c r="H21" s="312"/>
      <c r="I21" s="286"/>
      <c r="J21" s="311"/>
      <c r="K21" s="239"/>
      <c r="L21" s="312"/>
      <c r="M21" s="286"/>
      <c r="N21" s="311"/>
      <c r="O21" s="239"/>
      <c r="P21" s="312"/>
      <c r="Q21" s="286"/>
      <c r="R21" s="311"/>
      <c r="S21" s="239"/>
      <c r="T21" s="312"/>
      <c r="U21" s="286"/>
      <c r="V21" s="311"/>
      <c r="W21" s="239"/>
      <c r="X21" s="312"/>
      <c r="Y21" s="286"/>
      <c r="Z21" s="313">
        <f t="shared" si="4"/>
        <v>0</v>
      </c>
      <c r="AA21" s="252">
        <f t="shared" si="4"/>
        <v>0</v>
      </c>
    </row>
    <row r="22" spans="1:29" ht="12.75" customHeight="1" x14ac:dyDescent="0.25">
      <c r="A22" s="3" t="s">
        <v>20</v>
      </c>
      <c r="B22" s="154">
        <f t="shared" ref="B22:AA22" si="5">SUM(B17:B21)</f>
        <v>0</v>
      </c>
      <c r="C22" s="240">
        <f t="shared" si="5"/>
        <v>0</v>
      </c>
      <c r="D22" s="162">
        <f t="shared" si="5"/>
        <v>0</v>
      </c>
      <c r="E22" s="260">
        <f t="shared" si="5"/>
        <v>668.23</v>
      </c>
      <c r="F22" s="154">
        <f t="shared" si="5"/>
        <v>0</v>
      </c>
      <c r="G22" s="240">
        <f t="shared" si="5"/>
        <v>0</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0</v>
      </c>
      <c r="AA22" s="305">
        <f t="shared" si="5"/>
        <v>668.23</v>
      </c>
    </row>
    <row r="23" spans="1:29" ht="12.75" customHeight="1" x14ac:dyDescent="0.25">
      <c r="A23" s="3"/>
      <c r="B23" s="154"/>
      <c r="C23" s="241"/>
      <c r="D23" s="162"/>
      <c r="E23" s="284"/>
      <c r="F23" s="154"/>
      <c r="G23" s="241"/>
      <c r="H23" s="162"/>
      <c r="I23" s="284"/>
      <c r="J23" s="154"/>
      <c r="K23" s="241"/>
      <c r="L23" s="162"/>
      <c r="M23" s="284"/>
      <c r="N23" s="154"/>
      <c r="O23" s="241"/>
      <c r="P23" s="162"/>
      <c r="Q23" s="284"/>
      <c r="R23" s="154"/>
      <c r="S23" s="241"/>
      <c r="T23" s="162"/>
      <c r="U23" s="284"/>
      <c r="V23" s="154"/>
      <c r="W23" s="241"/>
      <c r="X23" s="162"/>
      <c r="Y23" s="284"/>
      <c r="Z23" s="148"/>
      <c r="AA23" s="251"/>
    </row>
    <row r="24" spans="1:29"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9" ht="12.75" customHeight="1" x14ac:dyDescent="0.25">
      <c r="A25" s="2" t="s">
        <v>67</v>
      </c>
      <c r="B25" s="154">
        <v>22</v>
      </c>
      <c r="C25" s="238">
        <v>1779.9</v>
      </c>
      <c r="D25" s="162">
        <v>29</v>
      </c>
      <c r="E25" s="285">
        <v>681.12</v>
      </c>
      <c r="F25" s="154">
        <v>54</v>
      </c>
      <c r="G25" s="238">
        <v>359.96</v>
      </c>
      <c r="H25" s="162"/>
      <c r="I25" s="285"/>
      <c r="J25" s="154"/>
      <c r="K25" s="238"/>
      <c r="L25" s="162"/>
      <c r="M25" s="285"/>
      <c r="N25" s="154"/>
      <c r="O25" s="238"/>
      <c r="P25" s="162"/>
      <c r="Q25" s="285"/>
      <c r="R25" s="154"/>
      <c r="S25" s="238"/>
      <c r="T25" s="162"/>
      <c r="U25" s="285"/>
      <c r="V25" s="154"/>
      <c r="W25" s="238"/>
      <c r="X25" s="162"/>
      <c r="Y25" s="285"/>
      <c r="Z25" s="148">
        <f>B25+D25+F25+H25+J25+L25+N25+P25+R25+T25+V25+X25</f>
        <v>105</v>
      </c>
      <c r="AA25" s="251">
        <f>C25+E25+G25+I25+K25+M25+O25+Q25+S25+U25+W25+Y25</f>
        <v>2820.98</v>
      </c>
    </row>
    <row r="26" spans="1:29" ht="12.75" customHeight="1" x14ac:dyDescent="0.25">
      <c r="A26" s="2" t="s">
        <v>66</v>
      </c>
      <c r="B26" s="154">
        <v>9</v>
      </c>
      <c r="C26" s="238">
        <v>20.72</v>
      </c>
      <c r="D26" s="162"/>
      <c r="E26" s="285"/>
      <c r="F26" s="154">
        <v>10</v>
      </c>
      <c r="G26" s="238">
        <v>9.1300000000000008</v>
      </c>
      <c r="H26" s="162"/>
      <c r="I26" s="285"/>
      <c r="J26" s="154"/>
      <c r="K26" s="238"/>
      <c r="L26" s="162"/>
      <c r="M26" s="285"/>
      <c r="N26" s="154"/>
      <c r="O26" s="238"/>
      <c r="P26" s="162"/>
      <c r="Q26" s="285"/>
      <c r="R26" s="154"/>
      <c r="S26" s="238"/>
      <c r="T26" s="162"/>
      <c r="U26" s="285"/>
      <c r="V26" s="154"/>
      <c r="W26" s="238"/>
      <c r="X26" s="162"/>
      <c r="Y26" s="285"/>
      <c r="Z26" s="148">
        <f>B26+D26+F26+H26+J26+L26+N26+P26+R26+T26+V26+X26</f>
        <v>19</v>
      </c>
      <c r="AA26" s="251">
        <f>C26+E26+G26+I26+K26+M26+O26+Q26+S26+U26+W26+Y26</f>
        <v>29.85</v>
      </c>
    </row>
    <row r="27" spans="1:29" s="12" customFormat="1" ht="12.75" customHeight="1" x14ac:dyDescent="0.25">
      <c r="A27" s="10" t="s">
        <v>59</v>
      </c>
      <c r="B27" s="157">
        <f t="shared" ref="B27:Y27" si="6">B25+B26</f>
        <v>31</v>
      </c>
      <c r="C27" s="242">
        <f t="shared" si="6"/>
        <v>1800.6200000000001</v>
      </c>
      <c r="D27" s="287">
        <f t="shared" si="6"/>
        <v>29</v>
      </c>
      <c r="E27" s="288">
        <f t="shared" si="6"/>
        <v>681.12</v>
      </c>
      <c r="F27" s="157">
        <f t="shared" si="6"/>
        <v>64</v>
      </c>
      <c r="G27" s="242">
        <f t="shared" si="6"/>
        <v>369.09</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124</v>
      </c>
      <c r="AA27" s="255">
        <f t="shared" si="7"/>
        <v>2850.83</v>
      </c>
    </row>
    <row r="28" spans="1:29"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9" ht="12.75" customHeight="1" x14ac:dyDescent="0.25">
      <c r="A29" s="8" t="s">
        <v>18</v>
      </c>
      <c r="B29" s="154"/>
      <c r="C29" s="240">
        <f>SUM(C14+C22+C27)</f>
        <v>2192.17</v>
      </c>
      <c r="D29" s="162"/>
      <c r="E29" s="260">
        <f>SUM(E14+E22+E27)</f>
        <v>2387.85</v>
      </c>
      <c r="F29" s="154"/>
      <c r="G29" s="240">
        <f>SUM(G14+G22+G27)</f>
        <v>947.74</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5527.76</v>
      </c>
    </row>
    <row r="30" spans="1:29"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9"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4"/>
      <c r="Z31" s="148"/>
      <c r="AA31" s="253"/>
      <c r="AB31" s="5"/>
      <c r="AC31" s="5"/>
    </row>
    <row r="32" spans="1:29" s="14" customFormat="1" x14ac:dyDescent="0.25">
      <c r="A32" s="13" t="s">
        <v>40</v>
      </c>
      <c r="B32" s="154">
        <v>3</v>
      </c>
      <c r="C32" s="238">
        <v>2791.43</v>
      </c>
      <c r="D32" s="162">
        <v>1</v>
      </c>
      <c r="E32" s="285">
        <v>193.9</v>
      </c>
      <c r="F32" s="154"/>
      <c r="G32" s="238"/>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4</v>
      </c>
      <c r="AA32" s="257">
        <f t="shared" si="8"/>
        <v>2985.33</v>
      </c>
    </row>
    <row r="33" spans="1:31" s="14" customFormat="1" x14ac:dyDescent="0.25">
      <c r="A33" s="13" t="s">
        <v>53</v>
      </c>
      <c r="B33" s="154"/>
      <c r="C33" s="238"/>
      <c r="D33" s="162"/>
      <c r="E33" s="285"/>
      <c r="F33" s="154"/>
      <c r="G33" s="238"/>
      <c r="H33" s="162"/>
      <c r="I33" s="285"/>
      <c r="J33" s="154"/>
      <c r="K33" s="238"/>
      <c r="L33" s="162"/>
      <c r="M33" s="285"/>
      <c r="N33" s="154"/>
      <c r="O33" s="238"/>
      <c r="P33" s="162"/>
      <c r="Q33" s="285"/>
      <c r="R33" s="154"/>
      <c r="S33" s="238"/>
      <c r="T33" s="162"/>
      <c r="U33" s="285"/>
      <c r="V33" s="154"/>
      <c r="W33" s="238"/>
      <c r="X33" s="162"/>
      <c r="Y33" s="285"/>
      <c r="Z33" s="150">
        <f t="shared" si="8"/>
        <v>0</v>
      </c>
      <c r="AA33" s="257">
        <f t="shared" si="8"/>
        <v>0</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3</v>
      </c>
      <c r="C35" s="243">
        <f t="shared" si="9"/>
        <v>2791.43</v>
      </c>
      <c r="D35" s="289">
        <f t="shared" si="9"/>
        <v>1</v>
      </c>
      <c r="E35" s="290">
        <f t="shared" si="9"/>
        <v>193.9</v>
      </c>
      <c r="F35" s="158">
        <f t="shared" si="9"/>
        <v>0</v>
      </c>
      <c r="G35" s="243">
        <f t="shared" si="9"/>
        <v>0</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4</v>
      </c>
      <c r="AA35" s="256">
        <f t="shared" si="9"/>
        <v>2985.33</v>
      </c>
      <c r="AB35" s="11"/>
      <c r="AC35" s="11"/>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c r="AB36" s="11"/>
      <c r="AC36" s="11"/>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c r="AB37" s="11"/>
      <c r="AC37" s="11"/>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11"/>
    </row>
    <row r="39" spans="1:31" s="16" customFormat="1" ht="26.4" x14ac:dyDescent="0.25">
      <c r="A39" s="15" t="s">
        <v>55</v>
      </c>
      <c r="B39" s="152"/>
      <c r="C39" s="244">
        <f>C29-C5-C35</f>
        <v>-797.65999999999985</v>
      </c>
      <c r="D39" s="152"/>
      <c r="E39" s="244">
        <f>E29-E5-E35</f>
        <v>2026.0499999999997</v>
      </c>
      <c r="F39" s="159"/>
      <c r="G39" s="244">
        <f>G29-G5-G35</f>
        <v>726.94</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1955.33</v>
      </c>
      <c r="AB39" s="11"/>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AE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85</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4">
        <v>164</v>
      </c>
      <c r="C3" s="238">
        <v>1347.1</v>
      </c>
      <c r="D3" s="162">
        <v>167</v>
      </c>
      <c r="E3" s="285">
        <v>1268.9000000000001</v>
      </c>
      <c r="F3" s="154">
        <v>105</v>
      </c>
      <c r="G3" s="238">
        <v>768.6</v>
      </c>
      <c r="H3" s="162"/>
      <c r="I3" s="285"/>
      <c r="J3" s="154"/>
      <c r="K3" s="238"/>
      <c r="L3" s="162"/>
      <c r="M3" s="285"/>
      <c r="N3" s="154"/>
      <c r="O3" s="238"/>
      <c r="P3" s="162"/>
      <c r="Q3" s="285"/>
      <c r="R3" s="154"/>
      <c r="S3" s="238"/>
      <c r="T3" s="162"/>
      <c r="U3" s="285"/>
      <c r="V3" s="154"/>
      <c r="W3" s="238"/>
      <c r="X3" s="162"/>
      <c r="Y3" s="285"/>
      <c r="Z3" s="148">
        <f>B3+D3+F3+H3+J3+L3+N3+P3+R3+T3+V3+X3</f>
        <v>436</v>
      </c>
      <c r="AA3" s="251">
        <f>C3+E3+G3+I3+K3+M3+O3+Q3+S3+U3+W3+Y3</f>
        <v>3384.6</v>
      </c>
    </row>
    <row r="4" spans="1:29" ht="12.75" customHeight="1" x14ac:dyDescent="0.25">
      <c r="A4" s="2" t="s">
        <v>38</v>
      </c>
      <c r="B4" s="154"/>
      <c r="C4" s="239">
        <v>316</v>
      </c>
      <c r="D4" s="162"/>
      <c r="E4" s="286">
        <v>314</v>
      </c>
      <c r="F4" s="154"/>
      <c r="G4" s="239">
        <v>198</v>
      </c>
      <c r="H4" s="162"/>
      <c r="I4" s="286"/>
      <c r="J4" s="154"/>
      <c r="K4" s="239"/>
      <c r="L4" s="162"/>
      <c r="M4" s="286"/>
      <c r="N4" s="154"/>
      <c r="O4" s="239"/>
      <c r="P4" s="162"/>
      <c r="Q4" s="286"/>
      <c r="R4" s="154"/>
      <c r="S4" s="239"/>
      <c r="T4" s="162"/>
      <c r="U4" s="286"/>
      <c r="V4" s="154"/>
      <c r="W4" s="239"/>
      <c r="X4" s="162"/>
      <c r="Y4" s="286"/>
      <c r="Z4" s="148"/>
      <c r="AA4" s="252">
        <f>C4+E4+G4+I4+K4+M4+O4+Q4+S4+U4+W4+Y4</f>
        <v>828</v>
      </c>
    </row>
    <row r="5" spans="1:29" ht="12.75" customHeight="1" x14ac:dyDescent="0.25">
      <c r="A5" s="3" t="s">
        <v>15</v>
      </c>
      <c r="B5" s="154"/>
      <c r="C5" s="240">
        <f>SUM(C3:C4)</f>
        <v>1663.1</v>
      </c>
      <c r="D5" s="162"/>
      <c r="E5" s="260">
        <f>SUM(E3:E4)</f>
        <v>1582.9</v>
      </c>
      <c r="F5" s="154"/>
      <c r="G5" s="240">
        <f>SUM(G3:G4)</f>
        <v>966.6</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4212.6000000000004</v>
      </c>
      <c r="AB5" s="5"/>
      <c r="AC5" s="5"/>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c r="AB6" s="5"/>
      <c r="AC6" s="5"/>
    </row>
    <row r="7" spans="1:29" s="2" customFormat="1" ht="12.75" customHeight="1" x14ac:dyDescent="0.25">
      <c r="A7" s="2" t="s">
        <v>58</v>
      </c>
      <c r="B7" s="154"/>
      <c r="C7" s="308">
        <v>55169.04</v>
      </c>
      <c r="D7" s="162"/>
      <c r="E7" s="309">
        <v>56170.32</v>
      </c>
      <c r="F7" s="154"/>
      <c r="G7" s="308">
        <v>39415.31</v>
      </c>
      <c r="H7" s="162"/>
      <c r="I7" s="309"/>
      <c r="J7" s="154"/>
      <c r="K7" s="308"/>
      <c r="L7" s="162"/>
      <c r="M7" s="309"/>
      <c r="N7" s="154"/>
      <c r="O7" s="308"/>
      <c r="P7" s="162"/>
      <c r="Q7" s="309"/>
      <c r="R7" s="154"/>
      <c r="S7" s="308"/>
      <c r="T7" s="162"/>
      <c r="U7" s="309"/>
      <c r="V7" s="154"/>
      <c r="W7" s="308"/>
      <c r="X7" s="162"/>
      <c r="Y7" s="309"/>
      <c r="Z7" s="148"/>
      <c r="AA7" s="324">
        <f>C7+E7+G7+I7+K7+M7+O7+Q7+S7+U7+W7+Y7</f>
        <v>150754.66999999998</v>
      </c>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73</v>
      </c>
      <c r="C10" s="238">
        <v>3854.67</v>
      </c>
      <c r="D10" s="162">
        <v>88</v>
      </c>
      <c r="E10" s="285">
        <v>3716.12</v>
      </c>
      <c r="F10" s="154">
        <v>64</v>
      </c>
      <c r="G10" s="238">
        <v>3299.29</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225</v>
      </c>
      <c r="AA10" s="251">
        <f t="shared" ref="AA10" si="1">C10+E10+G10+I10+K10+M10+O10+Q10+S10+U10+W10+Y10</f>
        <v>10870.08</v>
      </c>
    </row>
    <row r="11" spans="1:29" ht="12.75" customHeight="1" x14ac:dyDescent="0.25">
      <c r="A11" s="69" t="s">
        <v>65</v>
      </c>
      <c r="B11" s="154">
        <v>8</v>
      </c>
      <c r="C11" s="238">
        <v>98.76</v>
      </c>
      <c r="D11" s="162">
        <v>3</v>
      </c>
      <c r="E11" s="285">
        <v>37.01</v>
      </c>
      <c r="F11" s="154">
        <v>0</v>
      </c>
      <c r="G11" s="238">
        <v>-107.1</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11</v>
      </c>
      <c r="AA11" s="251">
        <f t="shared" si="2"/>
        <v>28.670000000000016</v>
      </c>
    </row>
    <row r="12" spans="1:29" ht="12.75" customHeight="1" x14ac:dyDescent="0.25">
      <c r="A12" s="2" t="s">
        <v>62</v>
      </c>
      <c r="B12" s="154">
        <v>1</v>
      </c>
      <c r="C12" s="238">
        <v>64.239999999999995</v>
      </c>
      <c r="D12" s="291">
        <v>1</v>
      </c>
      <c r="E12" s="309">
        <v>172.75</v>
      </c>
      <c r="F12" s="154">
        <v>1</v>
      </c>
      <c r="G12" s="238">
        <v>64.239999999999995</v>
      </c>
      <c r="H12" s="291"/>
      <c r="I12" s="309"/>
      <c r="J12" s="160"/>
      <c r="K12" s="308"/>
      <c r="L12" s="291"/>
      <c r="M12" s="309"/>
      <c r="N12" s="160"/>
      <c r="O12" s="308"/>
      <c r="P12" s="291"/>
      <c r="Q12" s="309"/>
      <c r="R12" s="160"/>
      <c r="S12" s="308"/>
      <c r="T12" s="291"/>
      <c r="U12" s="309"/>
      <c r="V12" s="160"/>
      <c r="W12" s="308"/>
      <c r="X12" s="291"/>
      <c r="Y12" s="309"/>
      <c r="Z12" s="304">
        <f t="shared" si="2"/>
        <v>3</v>
      </c>
      <c r="AA12" s="310">
        <f t="shared" si="2"/>
        <v>301.23</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9" ht="12.75" customHeight="1" x14ac:dyDescent="0.25">
      <c r="A14" s="7" t="s">
        <v>19</v>
      </c>
      <c r="B14" s="154">
        <f t="shared" ref="B14:AA14" si="3">SUM(B10:B13)</f>
        <v>82</v>
      </c>
      <c r="C14" s="240">
        <f t="shared" si="3"/>
        <v>4017.67</v>
      </c>
      <c r="D14" s="162">
        <f t="shared" si="3"/>
        <v>92</v>
      </c>
      <c r="E14" s="260">
        <f t="shared" si="3"/>
        <v>3925.88</v>
      </c>
      <c r="F14" s="154">
        <f t="shared" si="3"/>
        <v>65</v>
      </c>
      <c r="G14" s="240">
        <f t="shared" si="3"/>
        <v>3256.43</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239</v>
      </c>
      <c r="AA14" s="305">
        <f t="shared" si="3"/>
        <v>11199.98</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9"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9"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9" ht="12.75" customHeight="1" x14ac:dyDescent="0.25">
      <c r="A19" s="2" t="s">
        <v>45</v>
      </c>
      <c r="B19" s="154">
        <v>1</v>
      </c>
      <c r="C19" s="238">
        <v>260.41000000000003</v>
      </c>
      <c r="D19" s="162"/>
      <c r="E19" s="285"/>
      <c r="F19" s="154">
        <v>3</v>
      </c>
      <c r="G19" s="238">
        <v>1308.73</v>
      </c>
      <c r="H19" s="162"/>
      <c r="I19" s="285"/>
      <c r="J19" s="154"/>
      <c r="K19" s="238"/>
      <c r="L19" s="162"/>
      <c r="M19" s="285"/>
      <c r="N19" s="154"/>
      <c r="O19" s="238"/>
      <c r="P19" s="162"/>
      <c r="Q19" s="285"/>
      <c r="R19" s="154"/>
      <c r="S19" s="238"/>
      <c r="T19" s="162"/>
      <c r="U19" s="285"/>
      <c r="V19" s="154"/>
      <c r="W19" s="238"/>
      <c r="X19" s="162"/>
      <c r="Y19" s="285"/>
      <c r="Z19" s="148">
        <f t="shared" si="4"/>
        <v>4</v>
      </c>
      <c r="AA19" s="251">
        <f t="shared" si="4"/>
        <v>1569.14</v>
      </c>
    </row>
    <row r="20" spans="1:29" ht="12.75" customHeight="1" x14ac:dyDescent="0.25">
      <c r="A20" s="2" t="s">
        <v>22</v>
      </c>
      <c r="B20" s="160">
        <v>5</v>
      </c>
      <c r="C20" s="308">
        <v>1295.55</v>
      </c>
      <c r="D20" s="291">
        <v>4</v>
      </c>
      <c r="E20" s="309">
        <v>1576.47</v>
      </c>
      <c r="F20" s="160">
        <v>1</v>
      </c>
      <c r="G20" s="308">
        <v>599.58000000000004</v>
      </c>
      <c r="H20" s="291"/>
      <c r="I20" s="309"/>
      <c r="J20" s="160"/>
      <c r="K20" s="308"/>
      <c r="L20" s="291"/>
      <c r="M20" s="309"/>
      <c r="N20" s="160"/>
      <c r="O20" s="308"/>
      <c r="P20" s="291"/>
      <c r="Q20" s="309"/>
      <c r="R20" s="160"/>
      <c r="S20" s="308"/>
      <c r="T20" s="291"/>
      <c r="U20" s="309"/>
      <c r="V20" s="160"/>
      <c r="W20" s="308"/>
      <c r="X20" s="291"/>
      <c r="Y20" s="309"/>
      <c r="Z20" s="304">
        <f t="shared" si="4"/>
        <v>10</v>
      </c>
      <c r="AA20" s="310">
        <f t="shared" si="4"/>
        <v>3471.6</v>
      </c>
    </row>
    <row r="21" spans="1:29" ht="12.75" customHeight="1" x14ac:dyDescent="0.25">
      <c r="A21" s="2" t="s">
        <v>47</v>
      </c>
      <c r="B21" s="311"/>
      <c r="C21" s="239"/>
      <c r="D21" s="312"/>
      <c r="E21" s="286"/>
      <c r="F21" s="311"/>
      <c r="G21" s="239"/>
      <c r="H21" s="312"/>
      <c r="I21" s="286"/>
      <c r="J21" s="311"/>
      <c r="K21" s="239"/>
      <c r="L21" s="312"/>
      <c r="M21" s="286"/>
      <c r="N21" s="311"/>
      <c r="O21" s="239"/>
      <c r="P21" s="312"/>
      <c r="Q21" s="286"/>
      <c r="R21" s="311"/>
      <c r="S21" s="239"/>
      <c r="T21" s="312"/>
      <c r="U21" s="286"/>
      <c r="V21" s="311"/>
      <c r="W21" s="239"/>
      <c r="X21" s="312"/>
      <c r="Y21" s="286"/>
      <c r="Z21" s="313">
        <f t="shared" si="4"/>
        <v>0</v>
      </c>
      <c r="AA21" s="252">
        <f t="shared" si="4"/>
        <v>0</v>
      </c>
    </row>
    <row r="22" spans="1:29" ht="12.75" customHeight="1" x14ac:dyDescent="0.25">
      <c r="A22" s="3" t="s">
        <v>20</v>
      </c>
      <c r="B22" s="154">
        <f t="shared" ref="B22:AA22" si="5">SUM(B17:B21)</f>
        <v>6</v>
      </c>
      <c r="C22" s="240">
        <f t="shared" si="5"/>
        <v>1555.96</v>
      </c>
      <c r="D22" s="162">
        <f t="shared" si="5"/>
        <v>4</v>
      </c>
      <c r="E22" s="260">
        <f t="shared" si="5"/>
        <v>1576.47</v>
      </c>
      <c r="F22" s="154">
        <f t="shared" si="5"/>
        <v>4</v>
      </c>
      <c r="G22" s="240">
        <f t="shared" si="5"/>
        <v>1908.31</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14</v>
      </c>
      <c r="AA22" s="305">
        <f t="shared" si="5"/>
        <v>5040.74</v>
      </c>
    </row>
    <row r="23" spans="1:29" ht="12.75" customHeight="1" x14ac:dyDescent="0.25">
      <c r="A23" s="3"/>
      <c r="B23" s="154"/>
      <c r="C23" s="240"/>
      <c r="D23" s="162"/>
      <c r="E23" s="260"/>
      <c r="F23" s="154"/>
      <c r="G23" s="240"/>
      <c r="H23" s="162"/>
      <c r="I23" s="260"/>
      <c r="J23" s="154"/>
      <c r="K23" s="240"/>
      <c r="L23" s="162"/>
      <c r="M23" s="260"/>
      <c r="N23" s="154"/>
      <c r="O23" s="240"/>
      <c r="P23" s="162"/>
      <c r="Q23" s="260"/>
      <c r="R23" s="154"/>
      <c r="S23" s="240"/>
      <c r="T23" s="162"/>
      <c r="U23" s="260"/>
      <c r="V23" s="154"/>
      <c r="W23" s="240"/>
      <c r="X23" s="162"/>
      <c r="Y23" s="260"/>
      <c r="Z23" s="148"/>
      <c r="AA23" s="253"/>
    </row>
    <row r="24" spans="1:29"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9" ht="12.75" customHeight="1" x14ac:dyDescent="0.25">
      <c r="A25" s="2" t="s">
        <v>67</v>
      </c>
      <c r="B25" s="154">
        <v>281</v>
      </c>
      <c r="C25" s="238">
        <v>7947.05</v>
      </c>
      <c r="D25" s="162">
        <v>218</v>
      </c>
      <c r="E25" s="285">
        <v>4338.8100000000004</v>
      </c>
      <c r="F25" s="154">
        <v>339</v>
      </c>
      <c r="G25" s="238">
        <v>2032.32</v>
      </c>
      <c r="H25" s="162"/>
      <c r="I25" s="285"/>
      <c r="J25" s="154"/>
      <c r="K25" s="238"/>
      <c r="L25" s="162"/>
      <c r="M25" s="285"/>
      <c r="N25" s="154"/>
      <c r="O25" s="238"/>
      <c r="P25" s="162"/>
      <c r="Q25" s="285"/>
      <c r="R25" s="154"/>
      <c r="S25" s="238"/>
      <c r="T25" s="162"/>
      <c r="U25" s="285"/>
      <c r="V25" s="154"/>
      <c r="W25" s="238"/>
      <c r="X25" s="162"/>
      <c r="Y25" s="285"/>
      <c r="Z25" s="148">
        <f>B25+D25+F25+H25+J25+L25+N25+P25+R25+T25+V25+X25</f>
        <v>838</v>
      </c>
      <c r="AA25" s="251">
        <f>C25+E25+G25+I25+K25+M25+O25+Q25+S25+U25+W25+Y25</f>
        <v>14318.18</v>
      </c>
    </row>
    <row r="26" spans="1:29" ht="12.75" customHeight="1" x14ac:dyDescent="0.25">
      <c r="A26" s="2" t="s">
        <v>66</v>
      </c>
      <c r="B26" s="154">
        <v>145</v>
      </c>
      <c r="C26" s="238">
        <v>760.21</v>
      </c>
      <c r="D26" s="162">
        <v>84</v>
      </c>
      <c r="E26" s="285">
        <v>161.72999999999999</v>
      </c>
      <c r="F26" s="154">
        <v>52</v>
      </c>
      <c r="G26" s="238">
        <v>26.72</v>
      </c>
      <c r="H26" s="162"/>
      <c r="I26" s="285"/>
      <c r="J26" s="154"/>
      <c r="K26" s="238"/>
      <c r="L26" s="162"/>
      <c r="M26" s="285"/>
      <c r="N26" s="154"/>
      <c r="O26" s="238"/>
      <c r="P26" s="162"/>
      <c r="Q26" s="285"/>
      <c r="R26" s="154"/>
      <c r="S26" s="238"/>
      <c r="T26" s="162"/>
      <c r="U26" s="285"/>
      <c r="V26" s="154"/>
      <c r="W26" s="238"/>
      <c r="X26" s="162"/>
      <c r="Y26" s="285"/>
      <c r="Z26" s="148">
        <f>B26+D26+F26+H26+J26+L26+N26+P26+R26+T26+V26+X26</f>
        <v>281</v>
      </c>
      <c r="AA26" s="251">
        <f>C26+E26+G26+I26+K26+M26+O26+Q26+S26+U26+W26+Y26</f>
        <v>948.66000000000008</v>
      </c>
    </row>
    <row r="27" spans="1:29" s="12" customFormat="1" ht="12.75" customHeight="1" x14ac:dyDescent="0.25">
      <c r="A27" s="10" t="s">
        <v>59</v>
      </c>
      <c r="B27" s="157">
        <f t="shared" ref="B27:Y27" si="6">B25+B26</f>
        <v>426</v>
      </c>
      <c r="C27" s="242">
        <f t="shared" si="6"/>
        <v>8707.26</v>
      </c>
      <c r="D27" s="287">
        <f t="shared" si="6"/>
        <v>302</v>
      </c>
      <c r="E27" s="288">
        <f t="shared" si="6"/>
        <v>4500.54</v>
      </c>
      <c r="F27" s="157">
        <f t="shared" si="6"/>
        <v>391</v>
      </c>
      <c r="G27" s="242">
        <f t="shared" si="6"/>
        <v>2059.04</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1119</v>
      </c>
      <c r="AA27" s="255">
        <f t="shared" si="7"/>
        <v>15266.84</v>
      </c>
    </row>
    <row r="28" spans="1:29"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9" ht="12.75" customHeight="1" x14ac:dyDescent="0.25">
      <c r="A29" s="8" t="s">
        <v>18</v>
      </c>
      <c r="B29" s="154"/>
      <c r="C29" s="240">
        <f>SUM(C14+C22+C27)</f>
        <v>14280.89</v>
      </c>
      <c r="D29" s="162"/>
      <c r="E29" s="260">
        <f>SUM(E14+E22+E27)</f>
        <v>10002.89</v>
      </c>
      <c r="F29" s="154"/>
      <c r="G29" s="240">
        <f>SUM(G14+G22+G27)</f>
        <v>7223.78</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31507.559999999998</v>
      </c>
    </row>
    <row r="30" spans="1:29"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9"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c r="AB31" s="5"/>
      <c r="AC31" s="5"/>
    </row>
    <row r="32" spans="1:29" s="14" customFormat="1" x14ac:dyDescent="0.25">
      <c r="A32" s="13" t="s">
        <v>40</v>
      </c>
      <c r="B32" s="154"/>
      <c r="C32" s="238"/>
      <c r="D32" s="162">
        <v>2</v>
      </c>
      <c r="E32" s="285">
        <v>2571.12</v>
      </c>
      <c r="F32" s="154"/>
      <c r="G32" s="238"/>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2</v>
      </c>
      <c r="AA32" s="257">
        <f t="shared" si="8"/>
        <v>2571.12</v>
      </c>
    </row>
    <row r="33" spans="1:31" s="14" customFormat="1" x14ac:dyDescent="0.25">
      <c r="A33" s="13" t="s">
        <v>53</v>
      </c>
      <c r="B33" s="154">
        <v>3</v>
      </c>
      <c r="C33" s="238">
        <v>418.48</v>
      </c>
      <c r="D33" s="162">
        <v>3</v>
      </c>
      <c r="E33" s="285">
        <v>549.48</v>
      </c>
      <c r="F33" s="154">
        <v>2</v>
      </c>
      <c r="G33" s="238">
        <v>126</v>
      </c>
      <c r="H33" s="162"/>
      <c r="I33" s="285"/>
      <c r="J33" s="154"/>
      <c r="K33" s="238"/>
      <c r="L33" s="162"/>
      <c r="M33" s="285"/>
      <c r="N33" s="154"/>
      <c r="O33" s="238"/>
      <c r="P33" s="162"/>
      <c r="Q33" s="285"/>
      <c r="R33" s="154"/>
      <c r="S33" s="238"/>
      <c r="T33" s="162"/>
      <c r="U33" s="285"/>
      <c r="V33" s="154"/>
      <c r="W33" s="238"/>
      <c r="X33" s="162"/>
      <c r="Y33" s="285"/>
      <c r="Z33" s="150">
        <f t="shared" si="8"/>
        <v>8</v>
      </c>
      <c r="AA33" s="257">
        <f t="shared" si="8"/>
        <v>1093.96</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3</v>
      </c>
      <c r="C35" s="243">
        <f t="shared" si="9"/>
        <v>418.48</v>
      </c>
      <c r="D35" s="289">
        <f t="shared" si="9"/>
        <v>5</v>
      </c>
      <c r="E35" s="290">
        <f t="shared" si="9"/>
        <v>3120.6</v>
      </c>
      <c r="F35" s="158">
        <f t="shared" si="9"/>
        <v>2</v>
      </c>
      <c r="G35" s="243">
        <f t="shared" si="9"/>
        <v>126</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10</v>
      </c>
      <c r="AA35" s="256">
        <f t="shared" si="9"/>
        <v>3665.08</v>
      </c>
      <c r="AB35" s="11"/>
      <c r="AC35" s="11"/>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c r="AB36" s="11"/>
      <c r="AC36" s="11"/>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c r="AB37" s="11"/>
      <c r="AC37" s="11"/>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11"/>
    </row>
    <row r="39" spans="1:31" s="16" customFormat="1" ht="26.4" x14ac:dyDescent="0.25">
      <c r="A39" s="15" t="s">
        <v>55</v>
      </c>
      <c r="B39" s="152"/>
      <c r="C39" s="244">
        <f>C29-C5-C35</f>
        <v>12199.31</v>
      </c>
      <c r="D39" s="152"/>
      <c r="E39" s="244">
        <f>E29-E5-E35</f>
        <v>5299.3899999999994</v>
      </c>
      <c r="F39" s="159"/>
      <c r="G39" s="244">
        <f>G29-G5-G35</f>
        <v>6131.1799999999994</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23629.879999999997</v>
      </c>
      <c r="AB39" s="11"/>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E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86</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4">
        <v>209</v>
      </c>
      <c r="C3" s="238">
        <v>1535.8</v>
      </c>
      <c r="D3" s="162">
        <v>231</v>
      </c>
      <c r="E3" s="285">
        <v>1982.9</v>
      </c>
      <c r="F3" s="154">
        <v>165</v>
      </c>
      <c r="G3" s="238">
        <v>1095.8</v>
      </c>
      <c r="H3" s="162"/>
      <c r="I3" s="285"/>
      <c r="J3" s="154"/>
      <c r="K3" s="238"/>
      <c r="L3" s="162"/>
      <c r="M3" s="285"/>
      <c r="N3" s="154"/>
      <c r="O3" s="238"/>
      <c r="P3" s="162"/>
      <c r="Q3" s="285"/>
      <c r="R3" s="154"/>
      <c r="S3" s="238"/>
      <c r="T3" s="162"/>
      <c r="U3" s="285"/>
      <c r="V3" s="154"/>
      <c r="W3" s="238"/>
      <c r="X3" s="162"/>
      <c r="Y3" s="285"/>
      <c r="Z3" s="148">
        <f>B3+D3+F3+H3+J3+L3+N3+P3+R3+T3+V3+X3</f>
        <v>605</v>
      </c>
      <c r="AA3" s="251">
        <f>C3+E3+G3+I3+K3+M3+O3+Q3+S3+U3+W3+Y3</f>
        <v>4614.5</v>
      </c>
    </row>
    <row r="4" spans="1:29" ht="12.75" customHeight="1" x14ac:dyDescent="0.25">
      <c r="A4" s="2" t="s">
        <v>38</v>
      </c>
      <c r="B4" s="154"/>
      <c r="C4" s="239">
        <v>412</v>
      </c>
      <c r="D4" s="162"/>
      <c r="E4" s="286">
        <v>424</v>
      </c>
      <c r="F4" s="154"/>
      <c r="G4" s="239">
        <v>316</v>
      </c>
      <c r="H4" s="162"/>
      <c r="I4" s="286"/>
      <c r="J4" s="154"/>
      <c r="K4" s="239"/>
      <c r="L4" s="162"/>
      <c r="M4" s="286"/>
      <c r="N4" s="154"/>
      <c r="O4" s="239"/>
      <c r="P4" s="162"/>
      <c r="Q4" s="286"/>
      <c r="R4" s="154"/>
      <c r="S4" s="239"/>
      <c r="T4" s="162"/>
      <c r="U4" s="286"/>
      <c r="V4" s="154"/>
      <c r="W4" s="239"/>
      <c r="X4" s="162"/>
      <c r="Y4" s="286"/>
      <c r="Z4" s="148"/>
      <c r="AA4" s="252">
        <f>C4+E4+G4+I4+K4+M4+O4+Q4+S4+U4+W4+Y4</f>
        <v>1152</v>
      </c>
    </row>
    <row r="5" spans="1:29" ht="12.75" customHeight="1" x14ac:dyDescent="0.25">
      <c r="A5" s="3" t="s">
        <v>15</v>
      </c>
      <c r="B5" s="154"/>
      <c r="C5" s="240">
        <f>SUM(C3:C4)</f>
        <v>1947.8</v>
      </c>
      <c r="D5" s="162"/>
      <c r="E5" s="260">
        <f>SUM(E3:E4)</f>
        <v>2406.9</v>
      </c>
      <c r="F5" s="154"/>
      <c r="G5" s="240">
        <f>SUM(G3:G4)</f>
        <v>1411.8</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5766.5</v>
      </c>
      <c r="AB5" s="5"/>
      <c r="AC5" s="5"/>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c r="AB6" s="5"/>
      <c r="AC6" s="5"/>
    </row>
    <row r="7" spans="1:29" s="2" customFormat="1" ht="12.75" customHeight="1" x14ac:dyDescent="0.25">
      <c r="A7" s="2" t="s">
        <v>58</v>
      </c>
      <c r="B7" s="154"/>
      <c r="C7" s="308">
        <v>43378.37</v>
      </c>
      <c r="D7" s="162"/>
      <c r="E7" s="309">
        <v>53273.19</v>
      </c>
      <c r="F7" s="154"/>
      <c r="G7" s="308">
        <v>37212.19</v>
      </c>
      <c r="H7" s="162"/>
      <c r="I7" s="309"/>
      <c r="J7" s="154"/>
      <c r="K7" s="308"/>
      <c r="L7" s="162"/>
      <c r="M7" s="309"/>
      <c r="N7" s="154"/>
      <c r="O7" s="308"/>
      <c r="P7" s="162"/>
      <c r="Q7" s="309"/>
      <c r="R7" s="154"/>
      <c r="S7" s="308"/>
      <c r="T7" s="162"/>
      <c r="U7" s="309"/>
      <c r="V7" s="154"/>
      <c r="W7" s="308"/>
      <c r="X7" s="162"/>
      <c r="Y7" s="309"/>
      <c r="Z7" s="148"/>
      <c r="AA7" s="324">
        <f>C7+E7+G7+I7+K7+M7+O7+Q7+S7+U7+W7+Y7</f>
        <v>133863.75</v>
      </c>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63</v>
      </c>
      <c r="C10" s="238">
        <v>3063.77</v>
      </c>
      <c r="D10" s="162">
        <v>55</v>
      </c>
      <c r="E10" s="285">
        <v>2990.2</v>
      </c>
      <c r="F10" s="154">
        <v>67</v>
      </c>
      <c r="G10" s="238">
        <v>2115.0100000000002</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185</v>
      </c>
      <c r="AA10" s="251">
        <f t="shared" ref="AA10" si="1">C10+E10+G10+I10+K10+M10+O10+Q10+S10+U10+W10+Y10</f>
        <v>8168.98</v>
      </c>
    </row>
    <row r="11" spans="1:29" ht="12.75" customHeight="1" x14ac:dyDescent="0.25">
      <c r="A11" s="69" t="s">
        <v>65</v>
      </c>
      <c r="B11" s="154">
        <v>1</v>
      </c>
      <c r="C11" s="238">
        <v>9.52</v>
      </c>
      <c r="D11" s="162">
        <v>8</v>
      </c>
      <c r="E11" s="285">
        <v>97.16</v>
      </c>
      <c r="F11" s="154">
        <v>3</v>
      </c>
      <c r="G11" s="238">
        <v>81.2</v>
      </c>
      <c r="H11" s="162"/>
      <c r="I11" s="285"/>
      <c r="J11" s="154"/>
      <c r="K11" s="238"/>
      <c r="L11" s="162"/>
      <c r="M11" s="285"/>
      <c r="N11" s="154"/>
      <c r="O11" s="238"/>
      <c r="P11" s="162"/>
      <c r="Q11" s="285"/>
      <c r="R11" s="154"/>
      <c r="S11" s="238"/>
      <c r="T11" s="162"/>
      <c r="U11" s="285"/>
      <c r="V11" s="154"/>
      <c r="W11" s="238"/>
      <c r="X11" s="162"/>
      <c r="Y11" s="285"/>
      <c r="Z11" s="148">
        <f t="shared" ref="Z11:AA13" si="2">B11+D11+F11+H11+J11+L11+N11+P11+R11+T11+V11+X11</f>
        <v>12</v>
      </c>
      <c r="AA11" s="251">
        <f t="shared" si="2"/>
        <v>187.88</v>
      </c>
    </row>
    <row r="12" spans="1:29" ht="12.75" customHeight="1" x14ac:dyDescent="0.25">
      <c r="A12" s="2" t="s">
        <v>62</v>
      </c>
      <c r="B12" s="160">
        <v>-1</v>
      </c>
      <c r="C12" s="308">
        <v>-361.85</v>
      </c>
      <c r="D12" s="291"/>
      <c r="E12" s="309"/>
      <c r="F12" s="154"/>
      <c r="G12" s="238"/>
      <c r="H12" s="291"/>
      <c r="I12" s="309"/>
      <c r="J12" s="160"/>
      <c r="K12" s="308"/>
      <c r="L12" s="291"/>
      <c r="M12" s="309"/>
      <c r="N12" s="160"/>
      <c r="O12" s="308"/>
      <c r="P12" s="162"/>
      <c r="Q12" s="285"/>
      <c r="R12" s="160"/>
      <c r="S12" s="308"/>
      <c r="T12" s="291"/>
      <c r="U12" s="309"/>
      <c r="V12" s="160"/>
      <c r="W12" s="308"/>
      <c r="X12" s="291"/>
      <c r="Y12" s="309"/>
      <c r="Z12" s="304">
        <f t="shared" si="2"/>
        <v>-1</v>
      </c>
      <c r="AA12" s="310">
        <f t="shared" si="2"/>
        <v>-361.85</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c r="AB13" s="1"/>
    </row>
    <row r="14" spans="1:29" ht="12.75" customHeight="1" x14ac:dyDescent="0.25">
      <c r="A14" s="7" t="s">
        <v>19</v>
      </c>
      <c r="B14" s="154">
        <f t="shared" ref="B14:AA14" si="3">SUM(B10:B13)</f>
        <v>63</v>
      </c>
      <c r="C14" s="240">
        <f t="shared" si="3"/>
        <v>2711.44</v>
      </c>
      <c r="D14" s="162">
        <f t="shared" si="3"/>
        <v>63</v>
      </c>
      <c r="E14" s="260">
        <f t="shared" si="3"/>
        <v>3087.3599999999997</v>
      </c>
      <c r="F14" s="154">
        <f t="shared" si="3"/>
        <v>70</v>
      </c>
      <c r="G14" s="240">
        <f t="shared" si="3"/>
        <v>2196.21</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196</v>
      </c>
      <c r="AA14" s="305">
        <f t="shared" si="3"/>
        <v>7995.0099999999984</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9"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9" ht="12.75" customHeight="1" x14ac:dyDescent="0.25">
      <c r="A18" s="2" t="s">
        <v>21</v>
      </c>
      <c r="B18" s="154"/>
      <c r="C18" s="238"/>
      <c r="D18" s="162"/>
      <c r="E18" s="285"/>
      <c r="F18" s="154"/>
      <c r="G18" s="238"/>
      <c r="H18" s="162"/>
      <c r="I18" s="285"/>
      <c r="J18" s="154"/>
      <c r="K18" s="238"/>
      <c r="L18" s="162"/>
      <c r="M18" s="285"/>
      <c r="N18" s="154"/>
      <c r="O18" s="238"/>
      <c r="P18" s="162"/>
      <c r="Q18" s="285"/>
      <c r="R18" s="154"/>
      <c r="S18" s="238"/>
      <c r="T18" s="162"/>
      <c r="U18" s="285"/>
      <c r="V18" s="154"/>
      <c r="W18" s="238"/>
      <c r="X18" s="162"/>
      <c r="Y18" s="285"/>
      <c r="Z18" s="148">
        <f t="shared" si="4"/>
        <v>0</v>
      </c>
      <c r="AA18" s="251">
        <f t="shared" si="4"/>
        <v>0</v>
      </c>
    </row>
    <row r="19" spans="1:29" ht="12.75" customHeight="1" x14ac:dyDescent="0.25">
      <c r="A19" s="2" t="s">
        <v>45</v>
      </c>
      <c r="B19" s="154">
        <v>2</v>
      </c>
      <c r="C19" s="238">
        <v>1138.3</v>
      </c>
      <c r="D19" s="162">
        <v>1</v>
      </c>
      <c r="E19" s="285">
        <v>985.35</v>
      </c>
      <c r="F19" s="154">
        <v>6</v>
      </c>
      <c r="G19" s="238">
        <v>2388.48</v>
      </c>
      <c r="H19" s="162"/>
      <c r="I19" s="285"/>
      <c r="J19" s="154"/>
      <c r="K19" s="238"/>
      <c r="L19" s="162"/>
      <c r="M19" s="285"/>
      <c r="N19" s="154"/>
      <c r="O19" s="238"/>
      <c r="P19" s="162"/>
      <c r="Q19" s="285"/>
      <c r="R19" s="154"/>
      <c r="S19" s="238"/>
      <c r="T19" s="162"/>
      <c r="U19" s="285"/>
      <c r="V19" s="154"/>
      <c r="W19" s="238"/>
      <c r="X19" s="162"/>
      <c r="Y19" s="285"/>
      <c r="Z19" s="148">
        <f t="shared" si="4"/>
        <v>9</v>
      </c>
      <c r="AA19" s="251">
        <f t="shared" si="4"/>
        <v>4512.13</v>
      </c>
    </row>
    <row r="20" spans="1:29" ht="12.75" customHeight="1" x14ac:dyDescent="0.25">
      <c r="A20" s="2" t="s">
        <v>22</v>
      </c>
      <c r="B20" s="160"/>
      <c r="C20" s="308"/>
      <c r="D20" s="291">
        <v>4</v>
      </c>
      <c r="E20" s="309">
        <v>1260.03</v>
      </c>
      <c r="F20" s="160">
        <v>7</v>
      </c>
      <c r="G20" s="308">
        <v>1506</v>
      </c>
      <c r="H20" s="291"/>
      <c r="I20" s="309"/>
      <c r="J20" s="160"/>
      <c r="K20" s="308"/>
      <c r="L20" s="291"/>
      <c r="M20" s="309"/>
      <c r="N20" s="160"/>
      <c r="O20" s="308"/>
      <c r="P20" s="291"/>
      <c r="Q20" s="309"/>
      <c r="R20" s="160"/>
      <c r="S20" s="308"/>
      <c r="T20" s="291"/>
      <c r="U20" s="309"/>
      <c r="V20" s="160"/>
      <c r="W20" s="308"/>
      <c r="X20" s="291"/>
      <c r="Y20" s="309"/>
      <c r="Z20" s="304">
        <f t="shared" si="4"/>
        <v>11</v>
      </c>
      <c r="AA20" s="310">
        <f t="shared" si="4"/>
        <v>2766.0299999999997</v>
      </c>
    </row>
    <row r="21" spans="1:29" ht="12.75" customHeight="1" x14ac:dyDescent="0.25">
      <c r="A21" s="2" t="s">
        <v>47</v>
      </c>
      <c r="B21" s="311"/>
      <c r="C21" s="239"/>
      <c r="D21" s="312"/>
      <c r="E21" s="286"/>
      <c r="F21" s="311"/>
      <c r="G21" s="239"/>
      <c r="H21" s="312"/>
      <c r="I21" s="286"/>
      <c r="J21" s="311"/>
      <c r="K21" s="239"/>
      <c r="L21" s="312"/>
      <c r="M21" s="286"/>
      <c r="N21" s="311"/>
      <c r="O21" s="239"/>
      <c r="P21" s="312"/>
      <c r="Q21" s="286"/>
      <c r="R21" s="311"/>
      <c r="S21" s="239"/>
      <c r="T21" s="312"/>
      <c r="U21" s="286"/>
      <c r="V21" s="311"/>
      <c r="W21" s="239"/>
      <c r="X21" s="312"/>
      <c r="Y21" s="286"/>
      <c r="Z21" s="313">
        <f t="shared" si="4"/>
        <v>0</v>
      </c>
      <c r="AA21" s="252">
        <f t="shared" si="4"/>
        <v>0</v>
      </c>
    </row>
    <row r="22" spans="1:29" ht="12.75" customHeight="1" x14ac:dyDescent="0.25">
      <c r="A22" s="3" t="s">
        <v>20</v>
      </c>
      <c r="B22" s="154">
        <f t="shared" ref="B22:AA22" si="5">SUM(B17:B21)</f>
        <v>2</v>
      </c>
      <c r="C22" s="240">
        <f t="shared" si="5"/>
        <v>1138.3</v>
      </c>
      <c r="D22" s="162">
        <f t="shared" si="5"/>
        <v>5</v>
      </c>
      <c r="E22" s="260">
        <f t="shared" si="5"/>
        <v>2245.38</v>
      </c>
      <c r="F22" s="154">
        <f t="shared" si="5"/>
        <v>13</v>
      </c>
      <c r="G22" s="240">
        <f t="shared" si="5"/>
        <v>3894.48</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20</v>
      </c>
      <c r="AA22" s="305">
        <f t="shared" si="5"/>
        <v>7278.16</v>
      </c>
    </row>
    <row r="23" spans="1:29" ht="12.75" customHeight="1" x14ac:dyDescent="0.25">
      <c r="A23" s="3"/>
      <c r="B23" s="154"/>
      <c r="C23" s="240"/>
      <c r="D23" s="162"/>
      <c r="E23" s="260"/>
      <c r="F23" s="154"/>
      <c r="G23" s="240"/>
      <c r="H23" s="162"/>
      <c r="I23" s="260"/>
      <c r="J23" s="154"/>
      <c r="K23" s="240"/>
      <c r="L23" s="162"/>
      <c r="M23" s="260"/>
      <c r="N23" s="154"/>
      <c r="O23" s="240"/>
      <c r="P23" s="162"/>
      <c r="Q23" s="260"/>
      <c r="R23" s="154"/>
      <c r="S23" s="240"/>
      <c r="T23" s="162"/>
      <c r="U23" s="260"/>
      <c r="V23" s="154"/>
      <c r="W23" s="240"/>
      <c r="X23" s="162"/>
      <c r="Y23" s="260"/>
      <c r="Z23" s="148"/>
      <c r="AA23" s="253"/>
    </row>
    <row r="24" spans="1:29"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9" ht="12.75" customHeight="1" x14ac:dyDescent="0.25">
      <c r="A25" s="2" t="s">
        <v>67</v>
      </c>
      <c r="B25" s="154">
        <v>212</v>
      </c>
      <c r="C25" s="238">
        <v>7836.54</v>
      </c>
      <c r="D25" s="162">
        <v>148</v>
      </c>
      <c r="E25" s="285">
        <v>4508.5</v>
      </c>
      <c r="F25" s="154">
        <v>95</v>
      </c>
      <c r="G25" s="238">
        <v>1156.43</v>
      </c>
      <c r="H25" s="162"/>
      <c r="I25" s="285"/>
      <c r="J25" s="154"/>
      <c r="K25" s="238"/>
      <c r="L25" s="162"/>
      <c r="M25" s="285"/>
      <c r="N25" s="154"/>
      <c r="O25" s="238"/>
      <c r="P25" s="162"/>
      <c r="Q25" s="285"/>
      <c r="R25" s="154"/>
      <c r="S25" s="238"/>
      <c r="T25" s="162"/>
      <c r="U25" s="285"/>
      <c r="V25" s="154"/>
      <c r="W25" s="238"/>
      <c r="X25" s="162"/>
      <c r="Y25" s="285"/>
      <c r="Z25" s="148">
        <f>B25+D25+F25+H25+J25+L25+N25+P25+R25+T25+V25+X25</f>
        <v>455</v>
      </c>
      <c r="AA25" s="251">
        <f>C25+E25+G25+I25+K25+M25+O25+Q25+S25+U25+W25+Y25</f>
        <v>13501.470000000001</v>
      </c>
    </row>
    <row r="26" spans="1:29" ht="12.75" customHeight="1" x14ac:dyDescent="0.25">
      <c r="A26" s="2" t="s">
        <v>66</v>
      </c>
      <c r="B26" s="154">
        <v>19</v>
      </c>
      <c r="C26" s="238">
        <v>151.88</v>
      </c>
      <c r="D26" s="162">
        <v>32</v>
      </c>
      <c r="E26" s="285">
        <v>54.99</v>
      </c>
      <c r="F26" s="154"/>
      <c r="G26" s="238">
        <v>0</v>
      </c>
      <c r="H26" s="162"/>
      <c r="I26" s="285"/>
      <c r="J26" s="154"/>
      <c r="K26" s="238"/>
      <c r="L26" s="162"/>
      <c r="M26" s="285"/>
      <c r="N26" s="154"/>
      <c r="O26" s="238"/>
      <c r="P26" s="162"/>
      <c r="Q26" s="285"/>
      <c r="R26" s="154"/>
      <c r="S26" s="238"/>
      <c r="T26" s="162"/>
      <c r="U26" s="285"/>
      <c r="V26" s="154"/>
      <c r="W26" s="238"/>
      <c r="X26" s="162"/>
      <c r="Y26" s="285"/>
      <c r="Z26" s="148">
        <f>B26+D26+F26+H26+J26+L26+N26+P26+R26+T26+V26+X26</f>
        <v>51</v>
      </c>
      <c r="AA26" s="251">
        <f>C26+E26+G26+I26+K26+M26+O26+Q26+S26+U26+W26+Y26</f>
        <v>206.87</v>
      </c>
    </row>
    <row r="27" spans="1:29" s="12" customFormat="1" ht="12.75" customHeight="1" x14ac:dyDescent="0.25">
      <c r="A27" s="10" t="s">
        <v>59</v>
      </c>
      <c r="B27" s="157">
        <f t="shared" ref="B27:Y27" si="6">B25+B26</f>
        <v>231</v>
      </c>
      <c r="C27" s="242">
        <f t="shared" si="6"/>
        <v>7988.42</v>
      </c>
      <c r="D27" s="287">
        <f t="shared" si="6"/>
        <v>180</v>
      </c>
      <c r="E27" s="288">
        <f t="shared" si="6"/>
        <v>4563.49</v>
      </c>
      <c r="F27" s="157">
        <f t="shared" si="6"/>
        <v>95</v>
      </c>
      <c r="G27" s="242">
        <f t="shared" si="6"/>
        <v>1156.43</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506</v>
      </c>
      <c r="AA27" s="255">
        <f t="shared" si="7"/>
        <v>13708.340000000002</v>
      </c>
    </row>
    <row r="28" spans="1:29"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9" ht="12.75" customHeight="1" x14ac:dyDescent="0.25">
      <c r="A29" s="8" t="s">
        <v>18</v>
      </c>
      <c r="B29" s="154"/>
      <c r="C29" s="240">
        <f>SUM(C14+C22+C27)</f>
        <v>11838.16</v>
      </c>
      <c r="D29" s="162"/>
      <c r="E29" s="260">
        <f>SUM(E14+E22+E27)</f>
        <v>9896.23</v>
      </c>
      <c r="F29" s="154"/>
      <c r="G29" s="240">
        <f>SUM(G14+G22+G27)</f>
        <v>7247.1200000000008</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28981.510000000002</v>
      </c>
    </row>
    <row r="30" spans="1:29" ht="12.75" customHeight="1"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9"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c r="AB31" s="5"/>
      <c r="AC31" s="5"/>
    </row>
    <row r="32" spans="1:29" s="14" customFormat="1" x14ac:dyDescent="0.25">
      <c r="A32" s="13" t="s">
        <v>40</v>
      </c>
      <c r="B32" s="154"/>
      <c r="C32" s="238"/>
      <c r="D32" s="162"/>
      <c r="E32" s="285"/>
      <c r="F32" s="154">
        <v>4</v>
      </c>
      <c r="G32" s="238">
        <v>1004.11</v>
      </c>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4</v>
      </c>
      <c r="AA32" s="257">
        <f t="shared" si="8"/>
        <v>1004.11</v>
      </c>
    </row>
    <row r="33" spans="1:31" s="14" customFormat="1" x14ac:dyDescent="0.25">
      <c r="A33" s="13" t="s">
        <v>53</v>
      </c>
      <c r="B33" s="154">
        <v>0</v>
      </c>
      <c r="C33" s="238">
        <v>89.8</v>
      </c>
      <c r="D33" s="162">
        <v>3</v>
      </c>
      <c r="E33" s="285">
        <v>522.87</v>
      </c>
      <c r="F33" s="154"/>
      <c r="G33" s="238"/>
      <c r="H33" s="162"/>
      <c r="I33" s="285"/>
      <c r="J33" s="154"/>
      <c r="K33" s="238"/>
      <c r="L33" s="162"/>
      <c r="M33" s="285"/>
      <c r="N33" s="154"/>
      <c r="O33" s="238"/>
      <c r="P33" s="162"/>
      <c r="Q33" s="285"/>
      <c r="R33" s="154"/>
      <c r="S33" s="238"/>
      <c r="T33" s="162"/>
      <c r="U33" s="285"/>
      <c r="V33" s="154"/>
      <c r="W33" s="238"/>
      <c r="X33" s="162"/>
      <c r="Y33" s="285"/>
      <c r="Z33" s="150">
        <f t="shared" si="8"/>
        <v>3</v>
      </c>
      <c r="AA33" s="257">
        <f t="shared" si="8"/>
        <v>612.66999999999996</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0</v>
      </c>
      <c r="C35" s="243">
        <f t="shared" si="9"/>
        <v>89.8</v>
      </c>
      <c r="D35" s="289">
        <f t="shared" si="9"/>
        <v>3</v>
      </c>
      <c r="E35" s="290">
        <f t="shared" si="9"/>
        <v>522.87</v>
      </c>
      <c r="F35" s="158">
        <f t="shared" si="9"/>
        <v>4</v>
      </c>
      <c r="G35" s="243">
        <f t="shared" si="9"/>
        <v>1004.11</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7</v>
      </c>
      <c r="AA35" s="256">
        <f t="shared" si="9"/>
        <v>1616.78</v>
      </c>
      <c r="AB35" s="11"/>
      <c r="AC35" s="11"/>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c r="AB36" s="11"/>
      <c r="AC36" s="11"/>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c r="AB37" s="11"/>
      <c r="AC37" s="11"/>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11"/>
    </row>
    <row r="39" spans="1:31" s="16" customFormat="1" ht="26.4" x14ac:dyDescent="0.25">
      <c r="A39" s="15" t="s">
        <v>55</v>
      </c>
      <c r="B39" s="152"/>
      <c r="C39" s="244">
        <f>C29-C5-C35</f>
        <v>9800.5600000000013</v>
      </c>
      <c r="D39" s="152"/>
      <c r="E39" s="244">
        <f>E29-E5-E35</f>
        <v>6966.46</v>
      </c>
      <c r="F39" s="159"/>
      <c r="G39" s="244">
        <f>G29-G5-G35</f>
        <v>4831.2100000000009</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21598.230000000003</v>
      </c>
      <c r="AB39" s="11"/>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9" orientation="landscape" r:id="rId1"/>
  <headerFooter alignWithMargins="0">
    <oddFooter>&amp;L&amp;8&amp;Z&amp;F&amp;R&amp;8Prepared by Danielle Meier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AE40"/>
  <sheetViews>
    <sheetView zoomScaleNormal="100" workbookViewId="0">
      <pane xSplit="1" topLeftCell="B1" activePane="topRight" state="frozen"/>
      <selection pane="topRight"/>
    </sheetView>
  </sheetViews>
  <sheetFormatPr defaultRowHeight="13.2" x14ac:dyDescent="0.25"/>
  <cols>
    <col min="1" max="1" width="50.6640625" customWidth="1"/>
    <col min="2" max="2" width="9.6640625" style="146" customWidth="1"/>
    <col min="3" max="3" width="14.5546875" style="245" customWidth="1"/>
    <col min="4" max="4" width="9.6640625" style="146" customWidth="1"/>
    <col min="5" max="5" width="14.5546875" style="245" customWidth="1"/>
    <col min="6" max="6" width="9.6640625" style="146" customWidth="1"/>
    <col min="7" max="7" width="14.5546875" style="245" customWidth="1"/>
    <col min="8" max="8" width="9.6640625" style="146" customWidth="1"/>
    <col min="9" max="9" width="14.5546875" style="245" customWidth="1"/>
    <col min="10" max="10" width="9.6640625" style="146" customWidth="1"/>
    <col min="11" max="11" width="14.5546875" style="245" customWidth="1"/>
    <col min="12" max="12" width="9.6640625" style="146" customWidth="1"/>
    <col min="13" max="13" width="14.5546875" style="245" customWidth="1"/>
    <col min="14" max="14" width="9.6640625" style="146" customWidth="1"/>
    <col min="15" max="15" width="14.5546875" style="245" customWidth="1"/>
    <col min="16" max="16" width="9.6640625" style="146" customWidth="1"/>
    <col min="17" max="17" width="14.5546875" style="245" customWidth="1"/>
    <col min="18" max="18" width="9.6640625" style="146" customWidth="1"/>
    <col min="19" max="19" width="14.5546875" style="245" customWidth="1"/>
    <col min="20" max="20" width="9.6640625" style="146" customWidth="1"/>
    <col min="21" max="21" width="14.5546875" style="245" customWidth="1"/>
    <col min="22" max="22" width="9.6640625" style="146" customWidth="1"/>
    <col min="23" max="23" width="14.5546875" style="245" customWidth="1"/>
    <col min="24" max="24" width="9.6640625" style="146" customWidth="1"/>
    <col min="25" max="25" width="14.5546875" style="245" customWidth="1"/>
    <col min="26" max="26" width="9.6640625" style="146" customWidth="1"/>
    <col min="27" max="27" width="14.5546875" style="245" customWidth="1"/>
    <col min="28" max="194" width="8.6640625" customWidth="1"/>
  </cols>
  <sheetData>
    <row r="1" spans="1:29" ht="16.5" customHeight="1" x14ac:dyDescent="0.25">
      <c r="A1" s="209" t="s">
        <v>87</v>
      </c>
      <c r="B1" s="419" t="s">
        <v>0</v>
      </c>
      <c r="C1" s="420"/>
      <c r="D1" s="421" t="s">
        <v>1</v>
      </c>
      <c r="E1" s="422"/>
      <c r="F1" s="419" t="s">
        <v>2</v>
      </c>
      <c r="G1" s="420"/>
      <c r="H1" s="421" t="s">
        <v>3</v>
      </c>
      <c r="I1" s="422"/>
      <c r="J1" s="419" t="s">
        <v>4</v>
      </c>
      <c r="K1" s="420"/>
      <c r="L1" s="421" t="s">
        <v>5</v>
      </c>
      <c r="M1" s="422"/>
      <c r="N1" s="419" t="s">
        <v>6</v>
      </c>
      <c r="O1" s="420"/>
      <c r="P1" s="421" t="s">
        <v>7</v>
      </c>
      <c r="Q1" s="422"/>
      <c r="R1" s="419" t="s">
        <v>8</v>
      </c>
      <c r="S1" s="420"/>
      <c r="T1" s="421" t="s">
        <v>9</v>
      </c>
      <c r="U1" s="422"/>
      <c r="V1" s="419" t="s">
        <v>10</v>
      </c>
      <c r="W1" s="420"/>
      <c r="X1" s="421" t="s">
        <v>11</v>
      </c>
      <c r="Y1" s="422"/>
      <c r="Z1" s="423" t="s">
        <v>12</v>
      </c>
      <c r="AA1" s="424"/>
    </row>
    <row r="2" spans="1:29" ht="12.75" customHeight="1" x14ac:dyDescent="0.25">
      <c r="A2" s="3" t="s">
        <v>56</v>
      </c>
      <c r="B2" s="156" t="s">
        <v>13</v>
      </c>
      <c r="C2" s="237" t="s">
        <v>14</v>
      </c>
      <c r="D2" s="153" t="s">
        <v>13</v>
      </c>
      <c r="E2" s="246" t="s">
        <v>14</v>
      </c>
      <c r="F2" s="156" t="s">
        <v>13</v>
      </c>
      <c r="G2" s="237" t="s">
        <v>14</v>
      </c>
      <c r="H2" s="153" t="s">
        <v>13</v>
      </c>
      <c r="I2" s="246" t="s">
        <v>14</v>
      </c>
      <c r="J2" s="156" t="s">
        <v>13</v>
      </c>
      <c r="K2" s="237" t="s">
        <v>14</v>
      </c>
      <c r="L2" s="153" t="s">
        <v>13</v>
      </c>
      <c r="M2" s="246" t="s">
        <v>14</v>
      </c>
      <c r="N2" s="156" t="s">
        <v>13</v>
      </c>
      <c r="O2" s="237" t="s">
        <v>14</v>
      </c>
      <c r="P2" s="293" t="s">
        <v>13</v>
      </c>
      <c r="Q2" s="294" t="s">
        <v>14</v>
      </c>
      <c r="R2" s="156" t="s">
        <v>13</v>
      </c>
      <c r="S2" s="237" t="s">
        <v>14</v>
      </c>
      <c r="T2" s="153" t="s">
        <v>13</v>
      </c>
      <c r="U2" s="246" t="s">
        <v>14</v>
      </c>
      <c r="V2" s="156" t="s">
        <v>13</v>
      </c>
      <c r="W2" s="237" t="s">
        <v>14</v>
      </c>
      <c r="X2" s="153" t="s">
        <v>13</v>
      </c>
      <c r="Y2" s="246" t="s">
        <v>14</v>
      </c>
      <c r="Z2" s="147" t="s">
        <v>13</v>
      </c>
      <c r="AA2" s="250" t="s">
        <v>14</v>
      </c>
    </row>
    <row r="3" spans="1:29" ht="12.75" customHeight="1" x14ac:dyDescent="0.25">
      <c r="A3" s="6" t="s">
        <v>37</v>
      </c>
      <c r="B3" s="154">
        <v>25</v>
      </c>
      <c r="C3" s="238">
        <v>124.9</v>
      </c>
      <c r="D3" s="162">
        <v>26</v>
      </c>
      <c r="E3" s="285">
        <v>102.4</v>
      </c>
      <c r="F3" s="154">
        <v>22</v>
      </c>
      <c r="G3" s="238">
        <v>99.5</v>
      </c>
      <c r="H3" s="162"/>
      <c r="I3" s="285"/>
      <c r="J3" s="154"/>
      <c r="K3" s="238"/>
      <c r="L3" s="162"/>
      <c r="M3" s="285"/>
      <c r="N3" s="154"/>
      <c r="O3" s="238"/>
      <c r="P3" s="162"/>
      <c r="Q3" s="285"/>
      <c r="R3" s="154"/>
      <c r="S3" s="238"/>
      <c r="T3" s="162"/>
      <c r="U3" s="285"/>
      <c r="V3" s="154"/>
      <c r="W3" s="238"/>
      <c r="X3" s="162"/>
      <c r="Y3" s="285"/>
      <c r="Z3" s="148">
        <f>B3+D3+F3+H3+J3+L3+N3+P3+R3+T3+V3+X3</f>
        <v>73</v>
      </c>
      <c r="AA3" s="251">
        <f>C3+E3+G3+I3+K3+M3+O3+Q3+S3+U3+W3+Y3</f>
        <v>326.8</v>
      </c>
      <c r="AC3" s="5"/>
    </row>
    <row r="4" spans="1:29" ht="12.75" customHeight="1" x14ac:dyDescent="0.25">
      <c r="A4" s="2" t="s">
        <v>38</v>
      </c>
      <c r="B4" s="154"/>
      <c r="C4" s="239">
        <v>46</v>
      </c>
      <c r="D4" s="162"/>
      <c r="E4" s="286">
        <v>52</v>
      </c>
      <c r="F4" s="154"/>
      <c r="G4" s="239">
        <v>44</v>
      </c>
      <c r="H4" s="162"/>
      <c r="I4" s="286"/>
      <c r="J4" s="154"/>
      <c r="K4" s="239"/>
      <c r="L4" s="162"/>
      <c r="M4" s="286"/>
      <c r="N4" s="154"/>
      <c r="O4" s="239"/>
      <c r="P4" s="162"/>
      <c r="Q4" s="286"/>
      <c r="R4" s="154"/>
      <c r="S4" s="239"/>
      <c r="T4" s="162"/>
      <c r="U4" s="286"/>
      <c r="V4" s="154"/>
      <c r="W4" s="239"/>
      <c r="X4" s="162"/>
      <c r="Y4" s="286"/>
      <c r="Z4" s="148"/>
      <c r="AA4" s="252">
        <f>C4+E4+G4+I4+K4+M4+O4+Q4+S4+U4+W4+Y4</f>
        <v>142</v>
      </c>
    </row>
    <row r="5" spans="1:29" ht="12.75" customHeight="1" x14ac:dyDescent="0.25">
      <c r="A5" s="3" t="s">
        <v>15</v>
      </c>
      <c r="B5" s="154"/>
      <c r="C5" s="240">
        <f>SUM(C3:C4)</f>
        <v>170.9</v>
      </c>
      <c r="D5" s="162"/>
      <c r="E5" s="260">
        <f>SUM(E3:E4)</f>
        <v>154.4</v>
      </c>
      <c r="F5" s="154"/>
      <c r="G5" s="240">
        <f>SUM(G3:G4)</f>
        <v>143.5</v>
      </c>
      <c r="H5" s="162"/>
      <c r="I5" s="260">
        <f>SUM(I3:I4)</f>
        <v>0</v>
      </c>
      <c r="J5" s="154"/>
      <c r="K5" s="240">
        <f>SUM(K3:K4)</f>
        <v>0</v>
      </c>
      <c r="L5" s="162"/>
      <c r="M5" s="260">
        <f>SUM(M3:M4)</f>
        <v>0</v>
      </c>
      <c r="N5" s="154"/>
      <c r="O5" s="240">
        <f>SUM(O3:O4)</f>
        <v>0</v>
      </c>
      <c r="P5" s="162"/>
      <c r="Q5" s="260">
        <f>SUM(Q3:Q4)</f>
        <v>0</v>
      </c>
      <c r="R5" s="154"/>
      <c r="S5" s="240">
        <f>SUM(S3:S4)</f>
        <v>0</v>
      </c>
      <c r="T5" s="162"/>
      <c r="U5" s="260">
        <f>SUM(U3:U4)</f>
        <v>0</v>
      </c>
      <c r="V5" s="154"/>
      <c r="W5" s="240">
        <f>SUM(W3:W4)</f>
        <v>0</v>
      </c>
      <c r="X5" s="162"/>
      <c r="Y5" s="260">
        <f>SUM(Y3:Y4)</f>
        <v>0</v>
      </c>
      <c r="Z5" s="148"/>
      <c r="AA5" s="253">
        <f>SUM(AA3:AA4)</f>
        <v>468.8</v>
      </c>
    </row>
    <row r="6" spans="1:29" ht="12.75" customHeight="1" x14ac:dyDescent="0.25">
      <c r="A6" s="2"/>
      <c r="B6" s="154"/>
      <c r="C6" s="240"/>
      <c r="D6" s="162"/>
      <c r="E6" s="260"/>
      <c r="F6" s="154"/>
      <c r="G6" s="240"/>
      <c r="H6" s="162"/>
      <c r="I6" s="260"/>
      <c r="J6" s="154"/>
      <c r="K6" s="240"/>
      <c r="L6" s="162"/>
      <c r="M6" s="260"/>
      <c r="N6" s="154"/>
      <c r="O6" s="240"/>
      <c r="P6" s="162"/>
      <c r="Q6" s="260"/>
      <c r="R6" s="154"/>
      <c r="S6" s="240"/>
      <c r="T6" s="162"/>
      <c r="U6" s="260"/>
      <c r="V6" s="154"/>
      <c r="W6" s="240"/>
      <c r="X6" s="162"/>
      <c r="Y6" s="260"/>
      <c r="Z6" s="148"/>
      <c r="AA6" s="253"/>
    </row>
    <row r="7" spans="1:29" s="2" customFormat="1" ht="12.75" customHeight="1" x14ac:dyDescent="0.25">
      <c r="A7" s="2" t="s">
        <v>58</v>
      </c>
      <c r="B7" s="154"/>
      <c r="C7" s="308">
        <v>8439.82</v>
      </c>
      <c r="D7" s="162"/>
      <c r="E7" s="309">
        <v>11290.29</v>
      </c>
      <c r="F7" s="154"/>
      <c r="G7" s="308">
        <v>11588.86</v>
      </c>
      <c r="H7" s="162"/>
      <c r="I7" s="309"/>
      <c r="J7" s="154"/>
      <c r="K7" s="308"/>
      <c r="L7" s="162"/>
      <c r="M7" s="309"/>
      <c r="N7" s="154"/>
      <c r="O7" s="308"/>
      <c r="P7" s="162"/>
      <c r="Q7" s="309"/>
      <c r="R7" s="154"/>
      <c r="S7" s="308"/>
      <c r="T7" s="162"/>
      <c r="U7" s="309"/>
      <c r="V7" s="154"/>
      <c r="W7" s="308"/>
      <c r="X7" s="162"/>
      <c r="Y7" s="309"/>
      <c r="Z7" s="148"/>
      <c r="AA7" s="324">
        <f>C7+E7+G7+I7+K7+M7+O7+Q7+S7+U7+W7+Y7</f>
        <v>31318.97</v>
      </c>
      <c r="AC7" s="26"/>
    </row>
    <row r="8" spans="1:29" ht="12.75" customHeight="1" x14ac:dyDescent="0.25">
      <c r="A8" s="3"/>
      <c r="B8" s="154"/>
      <c r="C8" s="240"/>
      <c r="D8" s="162"/>
      <c r="E8" s="260"/>
      <c r="F8" s="154"/>
      <c r="G8" s="240"/>
      <c r="H8" s="162"/>
      <c r="I8" s="260"/>
      <c r="J8" s="154"/>
      <c r="K8" s="240"/>
      <c r="L8" s="162"/>
      <c r="M8" s="260"/>
      <c r="N8" s="154"/>
      <c r="O8" s="240"/>
      <c r="P8" s="162"/>
      <c r="Q8" s="260"/>
      <c r="R8" s="154"/>
      <c r="S8" s="240"/>
      <c r="T8" s="162"/>
      <c r="U8" s="260"/>
      <c r="V8" s="154"/>
      <c r="W8" s="240"/>
      <c r="X8" s="162"/>
      <c r="Y8" s="260"/>
      <c r="Z8" s="148"/>
      <c r="AA8" s="253"/>
      <c r="AC8" s="4"/>
    </row>
    <row r="9" spans="1:29" ht="12.75" customHeight="1" x14ac:dyDescent="0.25">
      <c r="A9" s="3" t="s">
        <v>23</v>
      </c>
      <c r="B9" s="154"/>
      <c r="C9" s="241"/>
      <c r="D9" s="162"/>
      <c r="E9" s="284"/>
      <c r="F9" s="154"/>
      <c r="G9" s="241"/>
      <c r="H9" s="162"/>
      <c r="I9" s="284"/>
      <c r="J9" s="154"/>
      <c r="K9" s="241"/>
      <c r="L9" s="162"/>
      <c r="M9" s="284"/>
      <c r="N9" s="154"/>
      <c r="O9" s="241"/>
      <c r="P9" s="162"/>
      <c r="Q9" s="284"/>
      <c r="R9" s="154"/>
      <c r="S9" s="241"/>
      <c r="T9" s="162"/>
      <c r="U9" s="284"/>
      <c r="V9" s="154"/>
      <c r="W9" s="241"/>
      <c r="X9" s="162"/>
      <c r="Y9" s="284"/>
      <c r="Z9" s="148"/>
      <c r="AA9" s="251"/>
    </row>
    <row r="10" spans="1:29" ht="12.75" customHeight="1" x14ac:dyDescent="0.25">
      <c r="A10" s="2" t="s">
        <v>25</v>
      </c>
      <c r="B10" s="154">
        <v>12</v>
      </c>
      <c r="C10" s="238">
        <v>365.32</v>
      </c>
      <c r="D10" s="162">
        <v>16</v>
      </c>
      <c r="E10" s="285">
        <v>532.67999999999995</v>
      </c>
      <c r="F10" s="154">
        <v>15</v>
      </c>
      <c r="G10" s="238">
        <v>543.03</v>
      </c>
      <c r="H10" s="162"/>
      <c r="I10" s="285"/>
      <c r="J10" s="154"/>
      <c r="K10" s="238"/>
      <c r="L10" s="162"/>
      <c r="M10" s="285"/>
      <c r="N10" s="154"/>
      <c r="O10" s="238"/>
      <c r="P10" s="162"/>
      <c r="Q10" s="285"/>
      <c r="R10" s="154"/>
      <c r="S10" s="238"/>
      <c r="T10" s="162"/>
      <c r="U10" s="285"/>
      <c r="V10" s="154"/>
      <c r="W10" s="238"/>
      <c r="X10" s="162"/>
      <c r="Y10" s="285"/>
      <c r="Z10" s="148">
        <f t="shared" ref="Z10" si="0">B10+D10+F10+H10+J10+L10+N10+P10+R10+T10+V10+X10</f>
        <v>43</v>
      </c>
      <c r="AA10" s="251">
        <f t="shared" ref="AA10" si="1">C10+E10+G10+I10+K10+M10+O10+Q10+S10+U10+W10+Y10</f>
        <v>1441.03</v>
      </c>
    </row>
    <row r="11" spans="1:29" ht="12.75" customHeight="1" x14ac:dyDescent="0.25">
      <c r="A11" s="69" t="s">
        <v>65</v>
      </c>
      <c r="B11" s="154">
        <v>1</v>
      </c>
      <c r="C11" s="238">
        <v>12.56</v>
      </c>
      <c r="D11" s="162"/>
      <c r="E11" s="285"/>
      <c r="F11" s="154"/>
      <c r="G11" s="238"/>
      <c r="H11" s="162"/>
      <c r="I11" s="285"/>
      <c r="J11" s="154"/>
      <c r="K11" s="238"/>
      <c r="L11" s="162"/>
      <c r="M11" s="285"/>
      <c r="N11" s="154"/>
      <c r="O11" s="238"/>
      <c r="P11" s="162"/>
      <c r="Q11" s="285"/>
      <c r="R11" s="154"/>
      <c r="S11" s="238"/>
      <c r="T11" s="162"/>
      <c r="U11" s="285"/>
      <c r="V11" s="160"/>
      <c r="W11" s="308"/>
      <c r="X11" s="162"/>
      <c r="Y11" s="285"/>
      <c r="Z11" s="148">
        <f t="shared" ref="Z11:AA13" si="2">B11+D11+F11+H11+J11+L11+N11+P11+R11+T11+V11+X11</f>
        <v>1</v>
      </c>
      <c r="AA11" s="251">
        <f t="shared" si="2"/>
        <v>12.56</v>
      </c>
    </row>
    <row r="12" spans="1:29" ht="12.75" customHeight="1" x14ac:dyDescent="0.25">
      <c r="A12" s="2" t="s">
        <v>62</v>
      </c>
      <c r="B12" s="160"/>
      <c r="C12" s="308"/>
      <c r="D12" s="291"/>
      <c r="E12" s="309"/>
      <c r="F12" s="160"/>
      <c r="G12" s="308"/>
      <c r="H12" s="291"/>
      <c r="I12" s="309"/>
      <c r="J12" s="160"/>
      <c r="K12" s="308"/>
      <c r="L12" s="291"/>
      <c r="M12" s="309"/>
      <c r="N12" s="160"/>
      <c r="O12" s="308"/>
      <c r="P12" s="291"/>
      <c r="Q12" s="309"/>
      <c r="R12" s="160"/>
      <c r="S12" s="308"/>
      <c r="T12" s="291"/>
      <c r="U12" s="309"/>
      <c r="V12" s="160"/>
      <c r="W12" s="308"/>
      <c r="X12" s="291"/>
      <c r="Y12" s="309"/>
      <c r="Z12" s="304">
        <f>B12+D12+F12+H12+J12+L12+N12+P12+R12+T12+V12+X12</f>
        <v>0</v>
      </c>
      <c r="AA12" s="310">
        <f t="shared" si="2"/>
        <v>0</v>
      </c>
    </row>
    <row r="13" spans="1:29" ht="12.75" customHeight="1" x14ac:dyDescent="0.25">
      <c r="A13" s="2" t="s">
        <v>63</v>
      </c>
      <c r="B13" s="311"/>
      <c r="C13" s="239"/>
      <c r="D13" s="312"/>
      <c r="E13" s="286"/>
      <c r="F13" s="311"/>
      <c r="G13" s="239"/>
      <c r="H13" s="312"/>
      <c r="I13" s="286"/>
      <c r="J13" s="311"/>
      <c r="K13" s="239"/>
      <c r="L13" s="312"/>
      <c r="M13" s="286"/>
      <c r="N13" s="311"/>
      <c r="O13" s="239"/>
      <c r="P13" s="312"/>
      <c r="Q13" s="286"/>
      <c r="R13" s="311"/>
      <c r="S13" s="239"/>
      <c r="T13" s="312"/>
      <c r="U13" s="286"/>
      <c r="V13" s="311"/>
      <c r="W13" s="239"/>
      <c r="X13" s="312"/>
      <c r="Y13" s="286"/>
      <c r="Z13" s="313">
        <f t="shared" si="2"/>
        <v>0</v>
      </c>
      <c r="AA13" s="252">
        <f t="shared" si="2"/>
        <v>0</v>
      </c>
    </row>
    <row r="14" spans="1:29" ht="12.75" customHeight="1" x14ac:dyDescent="0.25">
      <c r="A14" s="7" t="s">
        <v>19</v>
      </c>
      <c r="B14" s="154">
        <f t="shared" ref="B14:AA14" si="3">SUM(B10:B13)</f>
        <v>13</v>
      </c>
      <c r="C14" s="240">
        <f t="shared" si="3"/>
        <v>377.88</v>
      </c>
      <c r="D14" s="162">
        <f t="shared" si="3"/>
        <v>16</v>
      </c>
      <c r="E14" s="260">
        <f t="shared" si="3"/>
        <v>532.67999999999995</v>
      </c>
      <c r="F14" s="154">
        <f t="shared" si="3"/>
        <v>15</v>
      </c>
      <c r="G14" s="240">
        <f t="shared" si="3"/>
        <v>543.03</v>
      </c>
      <c r="H14" s="162">
        <f t="shared" si="3"/>
        <v>0</v>
      </c>
      <c r="I14" s="260">
        <f t="shared" si="3"/>
        <v>0</v>
      </c>
      <c r="J14" s="154">
        <f t="shared" si="3"/>
        <v>0</v>
      </c>
      <c r="K14" s="240">
        <f t="shared" si="3"/>
        <v>0</v>
      </c>
      <c r="L14" s="162">
        <f t="shared" si="3"/>
        <v>0</v>
      </c>
      <c r="M14" s="260">
        <f t="shared" si="3"/>
        <v>0</v>
      </c>
      <c r="N14" s="154">
        <f t="shared" si="3"/>
        <v>0</v>
      </c>
      <c r="O14" s="240">
        <f t="shared" si="3"/>
        <v>0</v>
      </c>
      <c r="P14" s="162">
        <f t="shared" si="3"/>
        <v>0</v>
      </c>
      <c r="Q14" s="260">
        <f t="shared" si="3"/>
        <v>0</v>
      </c>
      <c r="R14" s="154">
        <f t="shared" si="3"/>
        <v>0</v>
      </c>
      <c r="S14" s="240">
        <f t="shared" si="3"/>
        <v>0</v>
      </c>
      <c r="T14" s="162">
        <f t="shared" si="3"/>
        <v>0</v>
      </c>
      <c r="U14" s="260">
        <f t="shared" si="3"/>
        <v>0</v>
      </c>
      <c r="V14" s="154">
        <f t="shared" si="3"/>
        <v>0</v>
      </c>
      <c r="W14" s="240">
        <f t="shared" si="3"/>
        <v>0</v>
      </c>
      <c r="X14" s="162">
        <f t="shared" si="3"/>
        <v>0</v>
      </c>
      <c r="Y14" s="260">
        <f t="shared" si="3"/>
        <v>0</v>
      </c>
      <c r="Z14" s="304">
        <f t="shared" si="3"/>
        <v>44</v>
      </c>
      <c r="AA14" s="305">
        <f t="shared" si="3"/>
        <v>1453.59</v>
      </c>
    </row>
    <row r="15" spans="1:29" ht="12.75" customHeight="1" x14ac:dyDescent="0.25">
      <c r="B15" s="154"/>
      <c r="C15" s="241"/>
      <c r="D15" s="162"/>
      <c r="E15" s="284"/>
      <c r="F15" s="154"/>
      <c r="G15" s="241"/>
      <c r="H15" s="162"/>
      <c r="I15" s="284"/>
      <c r="J15" s="154"/>
      <c r="K15" s="241"/>
      <c r="L15" s="162"/>
      <c r="M15" s="284"/>
      <c r="N15" s="154"/>
      <c r="O15" s="241"/>
      <c r="P15" s="162"/>
      <c r="Q15" s="284"/>
      <c r="R15" s="154"/>
      <c r="S15" s="241"/>
      <c r="T15" s="162"/>
      <c r="U15" s="284"/>
      <c r="V15" s="154"/>
      <c r="W15" s="241"/>
      <c r="X15" s="162"/>
      <c r="Y15" s="284"/>
      <c r="Z15" s="148"/>
      <c r="AA15" s="251"/>
    </row>
    <row r="16" spans="1:29" ht="12.75" customHeight="1" x14ac:dyDescent="0.25">
      <c r="A16" s="3" t="s">
        <v>24</v>
      </c>
      <c r="B16" s="154"/>
      <c r="C16" s="241"/>
      <c r="D16" s="162"/>
      <c r="E16" s="284"/>
      <c r="F16" s="154"/>
      <c r="G16" s="241"/>
      <c r="H16" s="162"/>
      <c r="I16" s="284"/>
      <c r="J16" s="154"/>
      <c r="K16" s="241"/>
      <c r="L16" s="162"/>
      <c r="M16" s="284"/>
      <c r="N16" s="154"/>
      <c r="O16" s="241"/>
      <c r="P16" s="162"/>
      <c r="Q16" s="284"/>
      <c r="R16" s="154"/>
      <c r="S16" s="241"/>
      <c r="T16" s="162"/>
      <c r="U16" s="284"/>
      <c r="V16" s="154"/>
      <c r="W16" s="241"/>
      <c r="X16" s="162"/>
      <c r="Y16" s="284"/>
      <c r="Z16" s="148"/>
      <c r="AA16" s="251"/>
    </row>
    <row r="17" spans="1:27" ht="12.75" customHeight="1" x14ac:dyDescent="0.25">
      <c r="A17" s="2" t="s">
        <v>43</v>
      </c>
      <c r="B17" s="154"/>
      <c r="C17" s="238"/>
      <c r="D17" s="162"/>
      <c r="E17" s="285"/>
      <c r="F17" s="154"/>
      <c r="G17" s="238"/>
      <c r="H17" s="162"/>
      <c r="I17" s="285"/>
      <c r="J17" s="154"/>
      <c r="K17" s="238"/>
      <c r="L17" s="162"/>
      <c r="M17" s="285"/>
      <c r="N17" s="154"/>
      <c r="O17" s="238"/>
      <c r="P17" s="162"/>
      <c r="Q17" s="285"/>
      <c r="R17" s="154"/>
      <c r="S17" s="238"/>
      <c r="T17" s="162"/>
      <c r="U17" s="285"/>
      <c r="V17" s="154"/>
      <c r="W17" s="238"/>
      <c r="X17" s="162"/>
      <c r="Y17" s="285"/>
      <c r="Z17" s="148">
        <f t="shared" ref="Z17:AA21" si="4">B17+D17+F17+H17+J17+L17+N17+P17+R17+T17+V17+X17</f>
        <v>0</v>
      </c>
      <c r="AA17" s="251">
        <f t="shared" si="4"/>
        <v>0</v>
      </c>
    </row>
    <row r="18" spans="1:27" ht="12.75" customHeight="1" x14ac:dyDescent="0.25">
      <c r="A18" s="2" t="s">
        <v>21</v>
      </c>
      <c r="B18" s="154"/>
      <c r="C18" s="238"/>
      <c r="D18" s="162">
        <v>1</v>
      </c>
      <c r="E18" s="285">
        <v>208.38</v>
      </c>
      <c r="F18" s="154"/>
      <c r="G18" s="238"/>
      <c r="H18" s="162"/>
      <c r="I18" s="285"/>
      <c r="J18" s="154"/>
      <c r="K18" s="238"/>
      <c r="L18" s="162"/>
      <c r="M18" s="285"/>
      <c r="N18" s="154"/>
      <c r="O18" s="238"/>
      <c r="P18" s="162"/>
      <c r="Q18" s="285"/>
      <c r="R18" s="154"/>
      <c r="S18" s="238"/>
      <c r="T18" s="162"/>
      <c r="U18" s="285"/>
      <c r="V18" s="154"/>
      <c r="W18" s="238"/>
      <c r="X18" s="162"/>
      <c r="Y18" s="285"/>
      <c r="Z18" s="148">
        <f t="shared" si="4"/>
        <v>1</v>
      </c>
      <c r="AA18" s="251">
        <f t="shared" si="4"/>
        <v>208.38</v>
      </c>
    </row>
    <row r="19" spans="1:27" ht="12.75" customHeight="1" x14ac:dyDescent="0.25">
      <c r="A19" s="2" t="s">
        <v>45</v>
      </c>
      <c r="B19" s="154">
        <v>1</v>
      </c>
      <c r="C19" s="238">
        <v>341.43</v>
      </c>
      <c r="D19" s="162"/>
      <c r="E19" s="285"/>
      <c r="F19" s="154">
        <v>1</v>
      </c>
      <c r="G19" s="238">
        <v>322.11</v>
      </c>
      <c r="H19" s="162"/>
      <c r="I19" s="285"/>
      <c r="J19" s="154"/>
      <c r="K19" s="238"/>
      <c r="L19" s="162"/>
      <c r="M19" s="285"/>
      <c r="N19" s="154"/>
      <c r="O19" s="238"/>
      <c r="P19" s="162"/>
      <c r="Q19" s="285"/>
      <c r="R19" s="154"/>
      <c r="S19" s="238"/>
      <c r="T19" s="162"/>
      <c r="U19" s="285"/>
      <c r="V19" s="154"/>
      <c r="W19" s="238"/>
      <c r="X19" s="162"/>
      <c r="Y19" s="285"/>
      <c r="Z19" s="148">
        <f t="shared" si="4"/>
        <v>2</v>
      </c>
      <c r="AA19" s="251">
        <f t="shared" si="4"/>
        <v>663.54</v>
      </c>
    </row>
    <row r="20" spans="1:27" ht="12.75" customHeight="1" x14ac:dyDescent="0.25">
      <c r="A20" s="2" t="s">
        <v>22</v>
      </c>
      <c r="B20" s="160">
        <v>1</v>
      </c>
      <c r="C20" s="308">
        <v>584.38</v>
      </c>
      <c r="D20" s="291"/>
      <c r="E20" s="309"/>
      <c r="F20" s="160"/>
      <c r="G20" s="308"/>
      <c r="H20" s="291"/>
      <c r="I20" s="309"/>
      <c r="J20" s="160"/>
      <c r="K20" s="308"/>
      <c r="L20" s="291"/>
      <c r="M20" s="309"/>
      <c r="N20" s="160"/>
      <c r="O20" s="308"/>
      <c r="P20" s="291"/>
      <c r="Q20" s="309"/>
      <c r="R20" s="160"/>
      <c r="S20" s="308"/>
      <c r="T20" s="291"/>
      <c r="U20" s="309"/>
      <c r="V20" s="160"/>
      <c r="W20" s="308"/>
      <c r="X20" s="291"/>
      <c r="Y20" s="309"/>
      <c r="Z20" s="304">
        <f t="shared" si="4"/>
        <v>1</v>
      </c>
      <c r="AA20" s="310">
        <f t="shared" si="4"/>
        <v>584.38</v>
      </c>
    </row>
    <row r="21" spans="1:27" ht="12.75" customHeight="1" x14ac:dyDescent="0.25">
      <c r="A21" s="2" t="s">
        <v>47</v>
      </c>
      <c r="B21" s="311"/>
      <c r="C21" s="239"/>
      <c r="D21" s="312"/>
      <c r="E21" s="286"/>
      <c r="F21" s="311"/>
      <c r="G21" s="239"/>
      <c r="H21" s="312"/>
      <c r="I21" s="286"/>
      <c r="J21" s="311"/>
      <c r="K21" s="239"/>
      <c r="L21" s="312"/>
      <c r="M21" s="286"/>
      <c r="N21" s="311"/>
      <c r="O21" s="239"/>
      <c r="P21" s="312"/>
      <c r="Q21" s="286"/>
      <c r="R21" s="311"/>
      <c r="S21" s="239"/>
      <c r="T21" s="312"/>
      <c r="U21" s="286"/>
      <c r="V21" s="311"/>
      <c r="W21" s="239"/>
      <c r="X21" s="312"/>
      <c r="Y21" s="286"/>
      <c r="Z21" s="313">
        <f t="shared" si="4"/>
        <v>0</v>
      </c>
      <c r="AA21" s="252">
        <f t="shared" si="4"/>
        <v>0</v>
      </c>
    </row>
    <row r="22" spans="1:27" ht="12.75" customHeight="1" x14ac:dyDescent="0.25">
      <c r="A22" s="3" t="s">
        <v>20</v>
      </c>
      <c r="B22" s="154">
        <f t="shared" ref="B22:AA22" si="5">SUM(B17:B21)</f>
        <v>2</v>
      </c>
      <c r="C22" s="240">
        <f t="shared" si="5"/>
        <v>925.81</v>
      </c>
      <c r="D22" s="162">
        <f t="shared" si="5"/>
        <v>1</v>
      </c>
      <c r="E22" s="260">
        <f t="shared" si="5"/>
        <v>208.38</v>
      </c>
      <c r="F22" s="154">
        <f t="shared" si="5"/>
        <v>1</v>
      </c>
      <c r="G22" s="240">
        <f t="shared" si="5"/>
        <v>322.11</v>
      </c>
      <c r="H22" s="162">
        <f t="shared" si="5"/>
        <v>0</v>
      </c>
      <c r="I22" s="260">
        <f t="shared" si="5"/>
        <v>0</v>
      </c>
      <c r="J22" s="160">
        <f t="shared" si="5"/>
        <v>0</v>
      </c>
      <c r="K22" s="249">
        <f t="shared" si="5"/>
        <v>0</v>
      </c>
      <c r="L22" s="291">
        <f t="shared" si="5"/>
        <v>0</v>
      </c>
      <c r="M22" s="292">
        <f t="shared" si="5"/>
        <v>0</v>
      </c>
      <c r="N22" s="160">
        <f t="shared" si="5"/>
        <v>0</v>
      </c>
      <c r="O22" s="249">
        <f t="shared" si="5"/>
        <v>0</v>
      </c>
      <c r="P22" s="291">
        <f t="shared" si="5"/>
        <v>0</v>
      </c>
      <c r="Q22" s="292">
        <f t="shared" si="5"/>
        <v>0</v>
      </c>
      <c r="R22" s="160">
        <f t="shared" si="5"/>
        <v>0</v>
      </c>
      <c r="S22" s="249">
        <f t="shared" si="5"/>
        <v>0</v>
      </c>
      <c r="T22" s="291">
        <f t="shared" si="5"/>
        <v>0</v>
      </c>
      <c r="U22" s="292">
        <f t="shared" si="5"/>
        <v>0</v>
      </c>
      <c r="V22" s="160">
        <f t="shared" si="5"/>
        <v>0</v>
      </c>
      <c r="W22" s="249">
        <f t="shared" si="5"/>
        <v>0</v>
      </c>
      <c r="X22" s="291">
        <f t="shared" si="5"/>
        <v>0</v>
      </c>
      <c r="Y22" s="292">
        <f t="shared" si="5"/>
        <v>0</v>
      </c>
      <c r="Z22" s="304">
        <f t="shared" si="5"/>
        <v>4</v>
      </c>
      <c r="AA22" s="305">
        <f t="shared" si="5"/>
        <v>1456.3</v>
      </c>
    </row>
    <row r="23" spans="1:27" ht="12.75" customHeight="1" x14ac:dyDescent="0.25">
      <c r="A23" s="3"/>
      <c r="B23" s="154"/>
      <c r="C23" s="240"/>
      <c r="D23" s="162"/>
      <c r="E23" s="260"/>
      <c r="F23" s="154"/>
      <c r="G23" s="240"/>
      <c r="H23" s="162"/>
      <c r="I23" s="260"/>
      <c r="J23" s="154"/>
      <c r="K23" s="240"/>
      <c r="L23" s="162"/>
      <c r="M23" s="260"/>
      <c r="N23" s="154"/>
      <c r="O23" s="240"/>
      <c r="P23" s="162"/>
      <c r="Q23" s="260"/>
      <c r="R23" s="154"/>
      <c r="S23" s="240"/>
      <c r="T23" s="162"/>
      <c r="U23" s="260"/>
      <c r="V23" s="154"/>
      <c r="W23" s="240"/>
      <c r="X23" s="162"/>
      <c r="Y23" s="260"/>
      <c r="Z23" s="148"/>
      <c r="AA23" s="253"/>
    </row>
    <row r="24" spans="1:27" ht="12.75" customHeight="1" x14ac:dyDescent="0.25">
      <c r="A24" s="3" t="s">
        <v>26</v>
      </c>
      <c r="B24" s="154"/>
      <c r="C24" s="241"/>
      <c r="D24" s="162"/>
      <c r="E24" s="284"/>
      <c r="F24" s="154"/>
      <c r="G24" s="241"/>
      <c r="H24" s="162"/>
      <c r="I24" s="284"/>
      <c r="J24" s="154"/>
      <c r="K24" s="241"/>
      <c r="L24" s="162"/>
      <c r="M24" s="284"/>
      <c r="N24" s="154"/>
      <c r="O24" s="241"/>
      <c r="P24" s="162"/>
      <c r="Q24" s="284"/>
      <c r="R24" s="154"/>
      <c r="S24" s="241"/>
      <c r="T24" s="162"/>
      <c r="U24" s="284"/>
      <c r="V24" s="154"/>
      <c r="W24" s="241"/>
      <c r="X24" s="162"/>
      <c r="Y24" s="284"/>
      <c r="Z24" s="148"/>
      <c r="AA24" s="251"/>
    </row>
    <row r="25" spans="1:27" ht="12.75" customHeight="1" x14ac:dyDescent="0.25">
      <c r="A25" s="2" t="s">
        <v>67</v>
      </c>
      <c r="B25" s="154">
        <v>27</v>
      </c>
      <c r="C25" s="238">
        <v>1580.85</v>
      </c>
      <c r="D25" s="162">
        <v>24</v>
      </c>
      <c r="E25" s="285">
        <v>316.67</v>
      </c>
      <c r="F25" s="154">
        <v>41</v>
      </c>
      <c r="G25" s="238">
        <v>104.93</v>
      </c>
      <c r="H25" s="162"/>
      <c r="I25" s="285"/>
      <c r="J25" s="154"/>
      <c r="K25" s="238"/>
      <c r="L25" s="162"/>
      <c r="M25" s="285"/>
      <c r="N25" s="154"/>
      <c r="O25" s="238"/>
      <c r="P25" s="162"/>
      <c r="Q25" s="285"/>
      <c r="R25" s="154"/>
      <c r="S25" s="238"/>
      <c r="T25" s="162"/>
      <c r="U25" s="285"/>
      <c r="V25" s="154"/>
      <c r="W25" s="238"/>
      <c r="X25" s="162"/>
      <c r="Y25" s="285"/>
      <c r="Z25" s="148">
        <f>B25+D25+F25+H25+J25+L25+N25+P25+R25+T25+V25+X25</f>
        <v>92</v>
      </c>
      <c r="AA25" s="251">
        <f>C25+E25+G25+I25+K25+M25+O25+Q25+S25+U25+W25+Y25</f>
        <v>2002.45</v>
      </c>
    </row>
    <row r="26" spans="1:27" ht="12.75" customHeight="1" x14ac:dyDescent="0.25">
      <c r="A26" s="2" t="s">
        <v>66</v>
      </c>
      <c r="B26" s="154">
        <v>21</v>
      </c>
      <c r="C26" s="238">
        <v>136.44999999999999</v>
      </c>
      <c r="D26" s="162">
        <v>16</v>
      </c>
      <c r="E26" s="285">
        <v>21.14</v>
      </c>
      <c r="F26" s="154">
        <v>10</v>
      </c>
      <c r="G26" s="238">
        <v>8.5</v>
      </c>
      <c r="H26" s="162"/>
      <c r="I26" s="285"/>
      <c r="J26" s="154"/>
      <c r="K26" s="238"/>
      <c r="L26" s="162"/>
      <c r="M26" s="285"/>
      <c r="N26" s="154"/>
      <c r="O26" s="238"/>
      <c r="P26" s="162"/>
      <c r="Q26" s="285"/>
      <c r="R26" s="154"/>
      <c r="S26" s="238"/>
      <c r="T26" s="162"/>
      <c r="U26" s="285"/>
      <c r="V26" s="154"/>
      <c r="W26" s="238"/>
      <c r="X26" s="162"/>
      <c r="Y26" s="285"/>
      <c r="Z26" s="148">
        <f>B26+D26+F26+H26+J26+L26+N26+P26+R26+T26+V26+X26</f>
        <v>47</v>
      </c>
      <c r="AA26" s="251">
        <f>C26+E26+G26+I26+K26+M26+O26+Q26+S26+U26+W26+Y26</f>
        <v>166.08999999999997</v>
      </c>
    </row>
    <row r="27" spans="1:27" s="12" customFormat="1" ht="12.75" customHeight="1" x14ac:dyDescent="0.25">
      <c r="A27" s="10" t="s">
        <v>59</v>
      </c>
      <c r="B27" s="157">
        <f t="shared" ref="B27:Y27" si="6">B25+B26</f>
        <v>48</v>
      </c>
      <c r="C27" s="242">
        <f t="shared" si="6"/>
        <v>1717.3</v>
      </c>
      <c r="D27" s="287">
        <f t="shared" si="6"/>
        <v>40</v>
      </c>
      <c r="E27" s="288">
        <f t="shared" si="6"/>
        <v>337.81</v>
      </c>
      <c r="F27" s="157">
        <f t="shared" si="6"/>
        <v>51</v>
      </c>
      <c r="G27" s="242">
        <f t="shared" si="6"/>
        <v>113.43</v>
      </c>
      <c r="H27" s="287">
        <f t="shared" si="6"/>
        <v>0</v>
      </c>
      <c r="I27" s="288">
        <f t="shared" si="6"/>
        <v>0</v>
      </c>
      <c r="J27" s="157">
        <f t="shared" si="6"/>
        <v>0</v>
      </c>
      <c r="K27" s="242">
        <f t="shared" si="6"/>
        <v>0</v>
      </c>
      <c r="L27" s="287">
        <f t="shared" si="6"/>
        <v>0</v>
      </c>
      <c r="M27" s="288">
        <f t="shared" si="6"/>
        <v>0</v>
      </c>
      <c r="N27" s="157">
        <f t="shared" si="6"/>
        <v>0</v>
      </c>
      <c r="O27" s="242">
        <f t="shared" si="6"/>
        <v>0</v>
      </c>
      <c r="P27" s="287">
        <f t="shared" si="6"/>
        <v>0</v>
      </c>
      <c r="Q27" s="288">
        <f t="shared" si="6"/>
        <v>0</v>
      </c>
      <c r="R27" s="157">
        <f t="shared" si="6"/>
        <v>0</v>
      </c>
      <c r="S27" s="242">
        <f t="shared" si="6"/>
        <v>0</v>
      </c>
      <c r="T27" s="287">
        <f t="shared" si="6"/>
        <v>0</v>
      </c>
      <c r="U27" s="288">
        <f t="shared" si="6"/>
        <v>0</v>
      </c>
      <c r="V27" s="157">
        <f t="shared" si="6"/>
        <v>0</v>
      </c>
      <c r="W27" s="242">
        <f t="shared" si="6"/>
        <v>0</v>
      </c>
      <c r="X27" s="287">
        <f t="shared" si="6"/>
        <v>0</v>
      </c>
      <c r="Y27" s="288">
        <f t="shared" si="6"/>
        <v>0</v>
      </c>
      <c r="Z27" s="149">
        <f t="shared" ref="Z27:AA27" si="7">SUM(Z25:Z26)</f>
        <v>139</v>
      </c>
      <c r="AA27" s="255">
        <f t="shared" si="7"/>
        <v>2168.54</v>
      </c>
    </row>
    <row r="28" spans="1:27" s="12" customFormat="1" ht="12.75" customHeight="1" x14ac:dyDescent="0.25">
      <c r="A28" s="10"/>
      <c r="B28" s="158"/>
      <c r="C28" s="243"/>
      <c r="D28" s="289"/>
      <c r="E28" s="290"/>
      <c r="F28" s="158"/>
      <c r="G28" s="243"/>
      <c r="H28" s="289"/>
      <c r="I28" s="290"/>
      <c r="J28" s="158"/>
      <c r="K28" s="243"/>
      <c r="L28" s="289"/>
      <c r="M28" s="290"/>
      <c r="N28" s="158"/>
      <c r="O28" s="243"/>
      <c r="P28" s="289"/>
      <c r="Q28" s="290"/>
      <c r="R28" s="158"/>
      <c r="S28" s="243"/>
      <c r="T28" s="289"/>
      <c r="U28" s="290"/>
      <c r="V28" s="158"/>
      <c r="W28" s="243"/>
      <c r="X28" s="289"/>
      <c r="Y28" s="290"/>
      <c r="Z28" s="150"/>
      <c r="AA28" s="256"/>
    </row>
    <row r="29" spans="1:27" ht="12.75" customHeight="1" x14ac:dyDescent="0.25">
      <c r="A29" s="8" t="s">
        <v>18</v>
      </c>
      <c r="B29" s="154"/>
      <c r="C29" s="240">
        <f>SUM(C14+C22+C27)</f>
        <v>3020.99</v>
      </c>
      <c r="D29" s="162"/>
      <c r="E29" s="260">
        <f>SUM(E14+E22+E27)</f>
        <v>1078.8699999999999</v>
      </c>
      <c r="F29" s="154"/>
      <c r="G29" s="240">
        <f>SUM(G14+G22+G27)</f>
        <v>978.56999999999994</v>
      </c>
      <c r="H29" s="162"/>
      <c r="I29" s="260">
        <f>SUM(I14+I22+I27)</f>
        <v>0</v>
      </c>
      <c r="J29" s="154"/>
      <c r="K29" s="240">
        <f>SUM(K14+K22+K27)</f>
        <v>0</v>
      </c>
      <c r="L29" s="162"/>
      <c r="M29" s="260">
        <f>SUM(M14+M22+M27)</f>
        <v>0</v>
      </c>
      <c r="N29" s="154"/>
      <c r="O29" s="240">
        <f>SUM(O14+O22+O27)</f>
        <v>0</v>
      </c>
      <c r="P29" s="162"/>
      <c r="Q29" s="260">
        <f>SUM(Q14+Q22+Q27)</f>
        <v>0</v>
      </c>
      <c r="R29" s="154"/>
      <c r="S29" s="240">
        <f>SUM(S14+S22+S27)</f>
        <v>0</v>
      </c>
      <c r="T29" s="162"/>
      <c r="U29" s="260">
        <f>SUM(U14+U22+U27)</f>
        <v>0</v>
      </c>
      <c r="V29" s="154"/>
      <c r="W29" s="240">
        <f>SUM(W14+W22+W27)</f>
        <v>0</v>
      </c>
      <c r="X29" s="162"/>
      <c r="Y29" s="260">
        <f>SUM(Y14+Y22+Y27)</f>
        <v>0</v>
      </c>
      <c r="Z29" s="148"/>
      <c r="AA29" s="253">
        <f>SUM(AA14+AA22+AA27)</f>
        <v>5078.43</v>
      </c>
    </row>
    <row r="30" spans="1:27" x14ac:dyDescent="0.25">
      <c r="B30" s="154"/>
      <c r="C30" s="241"/>
      <c r="D30" s="162"/>
      <c r="E30" s="284"/>
      <c r="F30" s="154"/>
      <c r="G30" s="241"/>
      <c r="H30" s="162"/>
      <c r="I30" s="284"/>
      <c r="J30" s="154"/>
      <c r="K30" s="241"/>
      <c r="L30" s="162"/>
      <c r="M30" s="284"/>
      <c r="N30" s="154"/>
      <c r="O30" s="241"/>
      <c r="P30" s="162"/>
      <c r="Q30" s="284"/>
      <c r="R30" s="154"/>
      <c r="S30" s="241"/>
      <c r="T30" s="162"/>
      <c r="U30" s="284"/>
      <c r="V30" s="154"/>
      <c r="W30" s="241"/>
      <c r="X30" s="162"/>
      <c r="Y30" s="284"/>
      <c r="Z30" s="148"/>
      <c r="AA30" s="251"/>
    </row>
    <row r="31" spans="1:27" ht="12.75" customHeight="1" x14ac:dyDescent="0.25">
      <c r="A31" s="3" t="s">
        <v>27</v>
      </c>
      <c r="B31" s="154"/>
      <c r="C31" s="240"/>
      <c r="D31" s="162"/>
      <c r="E31" s="260"/>
      <c r="F31" s="154"/>
      <c r="G31" s="240"/>
      <c r="H31" s="162"/>
      <c r="I31" s="260"/>
      <c r="J31" s="154"/>
      <c r="K31" s="240"/>
      <c r="L31" s="162"/>
      <c r="M31" s="260"/>
      <c r="N31" s="154"/>
      <c r="O31" s="240"/>
      <c r="P31" s="162"/>
      <c r="Q31" s="260"/>
      <c r="R31" s="154"/>
      <c r="S31" s="240"/>
      <c r="T31" s="162"/>
      <c r="U31" s="260"/>
      <c r="V31" s="154"/>
      <c r="W31" s="240"/>
      <c r="X31" s="162"/>
      <c r="Y31" s="285"/>
      <c r="Z31" s="148"/>
      <c r="AA31" s="253"/>
    </row>
    <row r="32" spans="1:27" s="14" customFormat="1" x14ac:dyDescent="0.25">
      <c r="A32" s="13" t="s">
        <v>40</v>
      </c>
      <c r="B32" s="154"/>
      <c r="C32" s="238"/>
      <c r="D32" s="162"/>
      <c r="E32" s="285"/>
      <c r="F32" s="154">
        <v>1</v>
      </c>
      <c r="G32" s="238">
        <v>738</v>
      </c>
      <c r="H32" s="162"/>
      <c r="I32" s="285"/>
      <c r="J32" s="154"/>
      <c r="K32" s="238"/>
      <c r="L32" s="162"/>
      <c r="M32" s="285"/>
      <c r="N32" s="154"/>
      <c r="O32" s="238"/>
      <c r="P32" s="162"/>
      <c r="Q32" s="285"/>
      <c r="R32" s="154"/>
      <c r="S32" s="238"/>
      <c r="T32" s="162"/>
      <c r="U32" s="285"/>
      <c r="V32" s="154"/>
      <c r="W32" s="238"/>
      <c r="X32" s="162"/>
      <c r="Y32" s="285"/>
      <c r="Z32" s="150">
        <f t="shared" ref="Z32:AA34" si="8">SUM(B32+D32+F32+H32+J32+L32+N32+P32+R32+T32+V32+X32)</f>
        <v>1</v>
      </c>
      <c r="AA32" s="257">
        <f t="shared" si="8"/>
        <v>738</v>
      </c>
    </row>
    <row r="33" spans="1:31" s="14" customFormat="1" x14ac:dyDescent="0.25">
      <c r="A33" s="13" t="s">
        <v>53</v>
      </c>
      <c r="B33" s="154"/>
      <c r="C33" s="238"/>
      <c r="D33" s="162"/>
      <c r="E33" s="285"/>
      <c r="F33" s="154"/>
      <c r="G33" s="238"/>
      <c r="H33" s="162"/>
      <c r="I33" s="285"/>
      <c r="J33" s="154"/>
      <c r="K33" s="238"/>
      <c r="L33" s="162"/>
      <c r="M33" s="285"/>
      <c r="N33" s="154"/>
      <c r="O33" s="238"/>
      <c r="P33" s="162"/>
      <c r="Q33" s="285"/>
      <c r="R33" s="154"/>
      <c r="S33" s="238"/>
      <c r="T33" s="162"/>
      <c r="U33" s="285"/>
      <c r="V33" s="154"/>
      <c r="W33" s="238"/>
      <c r="X33" s="162"/>
      <c r="Y33" s="285"/>
      <c r="Z33" s="150">
        <f t="shared" si="8"/>
        <v>0</v>
      </c>
      <c r="AA33" s="257">
        <f t="shared" si="8"/>
        <v>0</v>
      </c>
    </row>
    <row r="34" spans="1:31" s="14" customFormat="1" x14ac:dyDescent="0.25">
      <c r="A34" s="13" t="s">
        <v>41</v>
      </c>
      <c r="B34" s="311"/>
      <c r="C34" s="239"/>
      <c r="D34" s="312"/>
      <c r="E34" s="286"/>
      <c r="F34" s="311"/>
      <c r="G34" s="239"/>
      <c r="H34" s="312"/>
      <c r="I34" s="286"/>
      <c r="J34" s="311"/>
      <c r="K34" s="239"/>
      <c r="L34" s="312"/>
      <c r="M34" s="286"/>
      <c r="N34" s="311"/>
      <c r="O34" s="239"/>
      <c r="P34" s="312"/>
      <c r="Q34" s="286"/>
      <c r="R34" s="311"/>
      <c r="S34" s="239"/>
      <c r="T34" s="312"/>
      <c r="U34" s="286"/>
      <c r="V34" s="311"/>
      <c r="W34" s="239"/>
      <c r="X34" s="312"/>
      <c r="Y34" s="286"/>
      <c r="Z34" s="151">
        <f t="shared" si="8"/>
        <v>0</v>
      </c>
      <c r="AA34" s="258">
        <f t="shared" si="8"/>
        <v>0</v>
      </c>
    </row>
    <row r="35" spans="1:31" s="3" customFormat="1" ht="12.75" customHeight="1" x14ac:dyDescent="0.25">
      <c r="A35" s="3" t="s">
        <v>51</v>
      </c>
      <c r="B35" s="158">
        <f t="shared" ref="B35:AA35" si="9">SUM(B32:B34)</f>
        <v>0</v>
      </c>
      <c r="C35" s="243">
        <f t="shared" si="9"/>
        <v>0</v>
      </c>
      <c r="D35" s="289">
        <f t="shared" si="9"/>
        <v>0</v>
      </c>
      <c r="E35" s="290">
        <f t="shared" si="9"/>
        <v>0</v>
      </c>
      <c r="F35" s="158">
        <f t="shared" si="9"/>
        <v>1</v>
      </c>
      <c r="G35" s="243">
        <f t="shared" si="9"/>
        <v>738</v>
      </c>
      <c r="H35" s="289">
        <f t="shared" si="9"/>
        <v>0</v>
      </c>
      <c r="I35" s="290">
        <f t="shared" si="9"/>
        <v>0</v>
      </c>
      <c r="J35" s="158">
        <f t="shared" si="9"/>
        <v>0</v>
      </c>
      <c r="K35" s="243">
        <f t="shared" si="9"/>
        <v>0</v>
      </c>
      <c r="L35" s="289">
        <f t="shared" si="9"/>
        <v>0</v>
      </c>
      <c r="M35" s="290">
        <f t="shared" si="9"/>
        <v>0</v>
      </c>
      <c r="N35" s="158">
        <f t="shared" si="9"/>
        <v>0</v>
      </c>
      <c r="O35" s="243">
        <f t="shared" si="9"/>
        <v>0</v>
      </c>
      <c r="P35" s="289">
        <f t="shared" si="9"/>
        <v>0</v>
      </c>
      <c r="Q35" s="290">
        <f t="shared" si="9"/>
        <v>0</v>
      </c>
      <c r="R35" s="158">
        <f t="shared" si="9"/>
        <v>0</v>
      </c>
      <c r="S35" s="243">
        <f t="shared" si="9"/>
        <v>0</v>
      </c>
      <c r="T35" s="289">
        <f t="shared" si="9"/>
        <v>0</v>
      </c>
      <c r="U35" s="290">
        <f t="shared" si="9"/>
        <v>0</v>
      </c>
      <c r="V35" s="158">
        <f t="shared" si="9"/>
        <v>0</v>
      </c>
      <c r="W35" s="243">
        <f t="shared" si="9"/>
        <v>0</v>
      </c>
      <c r="X35" s="289">
        <f t="shared" si="9"/>
        <v>0</v>
      </c>
      <c r="Y35" s="290">
        <f t="shared" si="9"/>
        <v>0</v>
      </c>
      <c r="Z35" s="150">
        <f t="shared" si="9"/>
        <v>1</v>
      </c>
      <c r="AA35" s="256">
        <f t="shared" si="9"/>
        <v>738</v>
      </c>
    </row>
    <row r="36" spans="1:31" s="3" customFormat="1" ht="12.75" customHeight="1" x14ac:dyDescent="0.25">
      <c r="B36" s="158"/>
      <c r="C36" s="243"/>
      <c r="D36" s="155"/>
      <c r="E36" s="248"/>
      <c r="F36" s="158"/>
      <c r="G36" s="243"/>
      <c r="H36" s="289"/>
      <c r="I36" s="290"/>
      <c r="J36" s="158"/>
      <c r="K36" s="243"/>
      <c r="L36" s="155"/>
      <c r="M36" s="248"/>
      <c r="N36" s="158"/>
      <c r="O36" s="243"/>
      <c r="P36" s="155"/>
      <c r="Q36" s="248"/>
      <c r="R36" s="158"/>
      <c r="S36" s="243"/>
      <c r="T36" s="155"/>
      <c r="U36" s="248"/>
      <c r="V36" s="158"/>
      <c r="W36" s="243"/>
      <c r="X36" s="289"/>
      <c r="Y36" s="290"/>
      <c r="Z36" s="150"/>
      <c r="AA36" s="256"/>
    </row>
    <row r="37" spans="1:31" s="3" customFormat="1" ht="12.75" customHeight="1" x14ac:dyDescent="0.25">
      <c r="A37" s="9"/>
      <c r="B37" s="158"/>
      <c r="C37" s="243"/>
      <c r="D37" s="155"/>
      <c r="E37" s="248"/>
      <c r="F37" s="158"/>
      <c r="G37" s="243"/>
      <c r="H37" s="155"/>
      <c r="I37" s="248"/>
      <c r="J37" s="158"/>
      <c r="K37" s="243"/>
      <c r="L37" s="155"/>
      <c r="M37" s="248"/>
      <c r="N37" s="158"/>
      <c r="O37" s="243"/>
      <c r="P37" s="155"/>
      <c r="Q37" s="248"/>
      <c r="R37" s="158"/>
      <c r="S37" s="243"/>
      <c r="T37" s="155"/>
      <c r="U37" s="248"/>
      <c r="V37" s="158"/>
      <c r="W37" s="243"/>
      <c r="X37" s="289"/>
      <c r="Y37" s="290"/>
      <c r="Z37" s="150"/>
      <c r="AA37" s="256"/>
    </row>
    <row r="38" spans="1:31" s="2" customFormat="1" ht="12.75" customHeight="1" x14ac:dyDescent="0.25">
      <c r="A38" s="3"/>
      <c r="B38" s="154"/>
      <c r="C38" s="238"/>
      <c r="D38" s="146"/>
      <c r="E38" s="247"/>
      <c r="F38" s="154"/>
      <c r="G38" s="238"/>
      <c r="H38" s="146"/>
      <c r="I38" s="247"/>
      <c r="J38" s="154"/>
      <c r="K38" s="238"/>
      <c r="L38" s="146"/>
      <c r="M38" s="247"/>
      <c r="N38" s="154"/>
      <c r="O38" s="238"/>
      <c r="P38" s="146"/>
      <c r="Q38" s="247"/>
      <c r="R38" s="154"/>
      <c r="S38" s="238"/>
      <c r="T38" s="146"/>
      <c r="U38" s="247"/>
      <c r="V38" s="154"/>
      <c r="W38" s="238"/>
      <c r="X38" s="146"/>
      <c r="Y38" s="247"/>
      <c r="Z38" s="148"/>
      <c r="AA38" s="254"/>
      <c r="AB38" s="3"/>
    </row>
    <row r="39" spans="1:31" s="16" customFormat="1" ht="26.4" x14ac:dyDescent="0.25">
      <c r="A39" s="15" t="s">
        <v>55</v>
      </c>
      <c r="B39" s="152"/>
      <c r="C39" s="244">
        <f>C29-C5-C35</f>
        <v>2850.0899999999997</v>
      </c>
      <c r="D39" s="152"/>
      <c r="E39" s="244">
        <f>E29-E5-E35</f>
        <v>924.46999999999991</v>
      </c>
      <c r="F39" s="159"/>
      <c r="G39" s="244">
        <f>G29-G5-G35</f>
        <v>97.069999999999936</v>
      </c>
      <c r="H39" s="152"/>
      <c r="I39" s="244">
        <f>I29-I5-I35</f>
        <v>0</v>
      </c>
      <c r="J39" s="152"/>
      <c r="K39" s="244">
        <f>K29-K5-K35</f>
        <v>0</v>
      </c>
      <c r="L39" s="152"/>
      <c r="M39" s="244">
        <f>M29-M5-M35</f>
        <v>0</v>
      </c>
      <c r="N39" s="159"/>
      <c r="O39" s="244">
        <f>O29-O5-O35</f>
        <v>0</v>
      </c>
      <c r="P39" s="152"/>
      <c r="Q39" s="244">
        <f>Q29-Q5-Q35</f>
        <v>0</v>
      </c>
      <c r="R39" s="152"/>
      <c r="S39" s="244">
        <f>S29-S5-S35</f>
        <v>0</v>
      </c>
      <c r="T39" s="152"/>
      <c r="U39" s="244">
        <f>U29-U5-U35</f>
        <v>0</v>
      </c>
      <c r="V39" s="152"/>
      <c r="W39" s="244">
        <f>W29-W5-W35</f>
        <v>0</v>
      </c>
      <c r="X39" s="152"/>
      <c r="Y39" s="244">
        <f>Y29-Y5-Y35</f>
        <v>0</v>
      </c>
      <c r="Z39" s="152"/>
      <c r="AA39" s="244">
        <f>AA29-AA5-AA35</f>
        <v>3871.63</v>
      </c>
      <c r="AB39" s="3"/>
      <c r="AE39" s="17"/>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E40"/>
  <sheetViews>
    <sheetView zoomScaleNormal="100" workbookViewId="0">
      <pane xSplit="1" topLeftCell="B1" activePane="topRight" state="frozen"/>
      <selection pane="topRight"/>
    </sheetView>
  </sheetViews>
  <sheetFormatPr defaultColWidth="9.33203125" defaultRowHeight="13.2" x14ac:dyDescent="0.25"/>
  <cols>
    <col min="1" max="1" width="50.6640625" style="44" customWidth="1"/>
    <col min="2" max="2" width="9.6640625" style="172" customWidth="1"/>
    <col min="3" max="3" width="14.5546875" style="269" customWidth="1"/>
    <col min="4" max="4" width="9.6640625" style="172" customWidth="1"/>
    <col min="5" max="5" width="14.5546875" style="269" customWidth="1"/>
    <col min="6" max="6" width="9.6640625" style="172" customWidth="1"/>
    <col min="7" max="7" width="14.5546875" style="269" customWidth="1"/>
    <col min="8" max="8" width="9.6640625" style="172" customWidth="1"/>
    <col min="9" max="9" width="14.5546875" style="269" customWidth="1"/>
    <col min="10" max="10" width="9.6640625" style="172" customWidth="1"/>
    <col min="11" max="11" width="14.5546875" style="269" customWidth="1"/>
    <col min="12" max="12" width="9.6640625" style="172" customWidth="1"/>
    <col min="13" max="13" width="14.5546875" style="269" customWidth="1"/>
    <col min="14" max="14" width="9.6640625" style="172" customWidth="1"/>
    <col min="15" max="15" width="14.5546875" style="269" customWidth="1"/>
    <col min="16" max="16" width="9.6640625" style="172" customWidth="1"/>
    <col min="17" max="17" width="14.5546875" style="269" customWidth="1"/>
    <col min="18" max="18" width="9.6640625" style="172" customWidth="1"/>
    <col min="19" max="19" width="14.5546875" style="269" customWidth="1"/>
    <col min="20" max="20" width="9.6640625" style="172" customWidth="1"/>
    <col min="21" max="21" width="14.5546875" style="269" customWidth="1"/>
    <col min="22" max="22" width="9.6640625" style="172" customWidth="1"/>
    <col min="23" max="23" width="14.5546875" style="269" customWidth="1"/>
    <col min="24" max="24" width="9.6640625" style="172" customWidth="1"/>
    <col min="25" max="25" width="14.5546875" style="269" customWidth="1"/>
    <col min="26" max="26" width="9.6640625" style="172" customWidth="1"/>
    <col min="27" max="27" width="14.5546875" style="269" customWidth="1"/>
    <col min="28" max="194" width="8.6640625" style="44" customWidth="1"/>
    <col min="195" max="16384" width="9.33203125" style="44"/>
  </cols>
  <sheetData>
    <row r="1" spans="1:29" ht="16.5" customHeight="1" x14ac:dyDescent="0.25">
      <c r="A1" s="209" t="s">
        <v>88</v>
      </c>
      <c r="B1" s="425" t="s">
        <v>0</v>
      </c>
      <c r="C1" s="426"/>
      <c r="D1" s="427" t="s">
        <v>1</v>
      </c>
      <c r="E1" s="428"/>
      <c r="F1" s="425" t="s">
        <v>2</v>
      </c>
      <c r="G1" s="426"/>
      <c r="H1" s="427" t="s">
        <v>3</v>
      </c>
      <c r="I1" s="428"/>
      <c r="J1" s="425" t="s">
        <v>4</v>
      </c>
      <c r="K1" s="426"/>
      <c r="L1" s="427" t="s">
        <v>5</v>
      </c>
      <c r="M1" s="428"/>
      <c r="N1" s="425" t="s">
        <v>6</v>
      </c>
      <c r="O1" s="426"/>
      <c r="P1" s="427" t="s">
        <v>7</v>
      </c>
      <c r="Q1" s="428"/>
      <c r="R1" s="425" t="s">
        <v>8</v>
      </c>
      <c r="S1" s="426"/>
      <c r="T1" s="427" t="s">
        <v>9</v>
      </c>
      <c r="U1" s="428"/>
      <c r="V1" s="425" t="s">
        <v>10</v>
      </c>
      <c r="W1" s="426"/>
      <c r="X1" s="427" t="s">
        <v>11</v>
      </c>
      <c r="Y1" s="428"/>
      <c r="Z1" s="429" t="s">
        <v>12</v>
      </c>
      <c r="AA1" s="430"/>
    </row>
    <row r="2" spans="1:29" ht="12.75" customHeight="1" x14ac:dyDescent="0.25">
      <c r="A2" s="43" t="s">
        <v>56</v>
      </c>
      <c r="B2" s="176" t="s">
        <v>13</v>
      </c>
      <c r="C2" s="264" t="s">
        <v>14</v>
      </c>
      <c r="D2" s="173" t="s">
        <v>13</v>
      </c>
      <c r="E2" s="270" t="s">
        <v>14</v>
      </c>
      <c r="F2" s="176" t="s">
        <v>13</v>
      </c>
      <c r="G2" s="264" t="s">
        <v>14</v>
      </c>
      <c r="H2" s="173" t="s">
        <v>13</v>
      </c>
      <c r="I2" s="270" t="s">
        <v>14</v>
      </c>
      <c r="J2" s="176" t="s">
        <v>13</v>
      </c>
      <c r="K2" s="264" t="s">
        <v>14</v>
      </c>
      <c r="L2" s="173" t="s">
        <v>13</v>
      </c>
      <c r="M2" s="270" t="s">
        <v>14</v>
      </c>
      <c r="N2" s="176" t="s">
        <v>13</v>
      </c>
      <c r="O2" s="264" t="s">
        <v>14</v>
      </c>
      <c r="P2" s="302" t="s">
        <v>13</v>
      </c>
      <c r="Q2" s="303" t="s">
        <v>14</v>
      </c>
      <c r="R2" s="176" t="s">
        <v>13</v>
      </c>
      <c r="S2" s="264" t="s">
        <v>14</v>
      </c>
      <c r="T2" s="173" t="s">
        <v>13</v>
      </c>
      <c r="U2" s="270" t="s">
        <v>14</v>
      </c>
      <c r="V2" s="176" t="s">
        <v>13</v>
      </c>
      <c r="W2" s="264" t="s">
        <v>14</v>
      </c>
      <c r="X2" s="173" t="s">
        <v>13</v>
      </c>
      <c r="Y2" s="270" t="s">
        <v>14</v>
      </c>
      <c r="Z2" s="166" t="s">
        <v>13</v>
      </c>
      <c r="AA2" s="276" t="s">
        <v>14</v>
      </c>
    </row>
    <row r="3" spans="1:29" ht="12.75" customHeight="1" x14ac:dyDescent="0.25">
      <c r="A3" s="45" t="s">
        <v>37</v>
      </c>
      <c r="B3" s="164">
        <v>360</v>
      </c>
      <c r="C3" s="265">
        <v>5956.3</v>
      </c>
      <c r="D3" s="174">
        <v>233</v>
      </c>
      <c r="E3" s="295">
        <v>3343.5</v>
      </c>
      <c r="F3" s="164">
        <v>174</v>
      </c>
      <c r="G3" s="238">
        <v>1919.5</v>
      </c>
      <c r="H3" s="174"/>
      <c r="I3" s="295"/>
      <c r="J3" s="164"/>
      <c r="K3" s="265"/>
      <c r="L3" s="174"/>
      <c r="M3" s="295"/>
      <c r="N3" s="164"/>
      <c r="O3" s="265"/>
      <c r="P3" s="174"/>
      <c r="Q3" s="295"/>
      <c r="R3" s="164"/>
      <c r="S3" s="265"/>
      <c r="T3" s="174"/>
      <c r="U3" s="295"/>
      <c r="V3" s="164"/>
      <c r="W3" s="265"/>
      <c r="X3" s="174"/>
      <c r="Y3" s="295"/>
      <c r="Z3" s="167">
        <f>B3+D3+F3+H3+J3+L3+N3+P3+R3+T3+V3+X3</f>
        <v>767</v>
      </c>
      <c r="AA3" s="277">
        <f>C3+E3+G3+I3+K3+M3+O3+Q3+S3+U3+W3+Y3</f>
        <v>11219.3</v>
      </c>
      <c r="AC3" s="47"/>
    </row>
    <row r="4" spans="1:29" customFormat="1" ht="12.75" customHeight="1" x14ac:dyDescent="0.25">
      <c r="A4" s="2" t="s">
        <v>38</v>
      </c>
      <c r="B4" s="154"/>
      <c r="C4" s="239">
        <v>718</v>
      </c>
      <c r="D4" s="162"/>
      <c r="E4" s="286">
        <v>462</v>
      </c>
      <c r="F4" s="154"/>
      <c r="G4" s="239">
        <v>344</v>
      </c>
      <c r="H4" s="162"/>
      <c r="I4" s="286"/>
      <c r="J4" s="154"/>
      <c r="K4" s="239"/>
      <c r="L4" s="162"/>
      <c r="M4" s="286"/>
      <c r="N4" s="154"/>
      <c r="O4" s="239"/>
      <c r="P4" s="162"/>
      <c r="Q4" s="286"/>
      <c r="R4" s="154"/>
      <c r="S4" s="239"/>
      <c r="T4" s="162"/>
      <c r="U4" s="286"/>
      <c r="V4" s="154"/>
      <c r="W4" s="239"/>
      <c r="X4" s="162"/>
      <c r="Y4" s="286"/>
      <c r="Z4" s="148"/>
      <c r="AA4" s="252">
        <f>C4+E4+G4+I4+K4+M4+O4+Q4+S4+U4+W4+Y4</f>
        <v>1524</v>
      </c>
    </row>
    <row r="5" spans="1:29" ht="12.75" customHeight="1" x14ac:dyDescent="0.25">
      <c r="A5" s="43" t="s">
        <v>15</v>
      </c>
      <c r="B5" s="164"/>
      <c r="C5" s="262">
        <f>SUM(C3:C4)</f>
        <v>6674.3</v>
      </c>
      <c r="D5" s="174"/>
      <c r="E5" s="274">
        <f>SUM(E3:E4)</f>
        <v>3805.5</v>
      </c>
      <c r="F5" s="164"/>
      <c r="G5" s="262">
        <f>SUM(G3:G4)</f>
        <v>2263.5</v>
      </c>
      <c r="H5" s="174"/>
      <c r="I5" s="274">
        <f>SUM(I3:I4)</f>
        <v>0</v>
      </c>
      <c r="J5" s="164"/>
      <c r="K5" s="262">
        <f>SUM(K3:K4)</f>
        <v>0</v>
      </c>
      <c r="L5" s="174"/>
      <c r="M5" s="274">
        <f>SUM(M3:M4)</f>
        <v>0</v>
      </c>
      <c r="N5" s="164"/>
      <c r="O5" s="262">
        <f>SUM(O3:O4)</f>
        <v>0</v>
      </c>
      <c r="P5" s="174"/>
      <c r="Q5" s="274">
        <f>SUM(Q3:Q4)</f>
        <v>0</v>
      </c>
      <c r="R5" s="164"/>
      <c r="S5" s="262">
        <f>SUM(S3:S4)</f>
        <v>0</v>
      </c>
      <c r="T5" s="174"/>
      <c r="U5" s="274">
        <f>SUM(U3:U4)</f>
        <v>0</v>
      </c>
      <c r="V5" s="164"/>
      <c r="W5" s="262">
        <f>SUM(W3:W4)</f>
        <v>0</v>
      </c>
      <c r="X5" s="174"/>
      <c r="Y5" s="274">
        <f>SUM(Y3:Y4)</f>
        <v>0</v>
      </c>
      <c r="Z5" s="167"/>
      <c r="AA5" s="278">
        <f>SUM(AA3:AA4)</f>
        <v>12743.3</v>
      </c>
      <c r="AB5" s="47"/>
      <c r="AC5" s="46"/>
    </row>
    <row r="6" spans="1:29" ht="12.75" customHeight="1" x14ac:dyDescent="0.25">
      <c r="A6" s="48"/>
      <c r="B6" s="164"/>
      <c r="C6" s="262"/>
      <c r="D6" s="174"/>
      <c r="E6" s="274"/>
      <c r="F6" s="164"/>
      <c r="G6" s="262"/>
      <c r="H6" s="174"/>
      <c r="I6" s="274"/>
      <c r="J6" s="164"/>
      <c r="K6" s="262"/>
      <c r="L6" s="174"/>
      <c r="M6" s="274"/>
      <c r="N6" s="164"/>
      <c r="O6" s="262"/>
      <c r="P6" s="174"/>
      <c r="Q6" s="274"/>
      <c r="R6" s="164"/>
      <c r="S6" s="262"/>
      <c r="T6" s="174"/>
      <c r="U6" s="274"/>
      <c r="V6" s="164"/>
      <c r="W6" s="262"/>
      <c r="X6" s="174"/>
      <c r="Y6" s="274"/>
      <c r="Z6" s="167"/>
      <c r="AA6" s="278"/>
      <c r="AB6" s="47"/>
      <c r="AC6" s="46"/>
    </row>
    <row r="7" spans="1:29" s="48" customFormat="1" ht="12.75" customHeight="1" x14ac:dyDescent="0.25">
      <c r="A7" s="48" t="s">
        <v>58</v>
      </c>
      <c r="B7" s="164"/>
      <c r="C7" s="315">
        <v>88524.72</v>
      </c>
      <c r="D7" s="174"/>
      <c r="E7" s="316">
        <v>65719.22</v>
      </c>
      <c r="F7" s="164"/>
      <c r="G7" s="308">
        <v>53818.97</v>
      </c>
      <c r="H7" s="162"/>
      <c r="I7" s="309"/>
      <c r="J7" s="164"/>
      <c r="K7" s="308"/>
      <c r="L7" s="162"/>
      <c r="M7" s="309"/>
      <c r="N7" s="164"/>
      <c r="O7" s="308"/>
      <c r="P7" s="162"/>
      <c r="Q7" s="309"/>
      <c r="R7" s="164"/>
      <c r="S7" s="308"/>
      <c r="T7" s="162"/>
      <c r="U7" s="309"/>
      <c r="V7" s="164"/>
      <c r="W7" s="308"/>
      <c r="X7" s="162"/>
      <c r="Y7" s="309"/>
      <c r="Z7" s="167"/>
      <c r="AA7" s="325">
        <f>C7+E7+G7+I7+K7+M7+O7+Q7+S7+U7+W7+Y7</f>
        <v>208062.91</v>
      </c>
      <c r="AC7" s="49"/>
    </row>
    <row r="8" spans="1:29" ht="12.75" customHeight="1" x14ac:dyDescent="0.25">
      <c r="A8" s="43"/>
      <c r="B8" s="164"/>
      <c r="C8" s="262"/>
      <c r="D8" s="174"/>
      <c r="E8" s="274"/>
      <c r="F8" s="164"/>
      <c r="G8" s="262"/>
      <c r="H8" s="174"/>
      <c r="I8" s="274"/>
      <c r="J8" s="164"/>
      <c r="K8" s="262"/>
      <c r="L8" s="174"/>
      <c r="M8" s="274"/>
      <c r="N8" s="164"/>
      <c r="O8" s="262"/>
      <c r="P8" s="174"/>
      <c r="Q8" s="274"/>
      <c r="R8" s="164"/>
      <c r="S8" s="262"/>
      <c r="T8" s="174"/>
      <c r="U8" s="274"/>
      <c r="V8" s="164"/>
      <c r="W8" s="262"/>
      <c r="X8" s="174"/>
      <c r="Y8" s="274"/>
      <c r="Z8" s="167"/>
      <c r="AA8" s="278"/>
      <c r="AC8" s="50"/>
    </row>
    <row r="9" spans="1:29" ht="12.75" customHeight="1" x14ac:dyDescent="0.25">
      <c r="A9" s="43" t="s">
        <v>23</v>
      </c>
      <c r="B9" s="164"/>
      <c r="C9" s="263"/>
      <c r="D9" s="174"/>
      <c r="E9" s="275"/>
      <c r="F9" s="164"/>
      <c r="G9" s="263"/>
      <c r="H9" s="174"/>
      <c r="I9" s="275"/>
      <c r="J9" s="164"/>
      <c r="K9" s="263"/>
      <c r="L9" s="174"/>
      <c r="M9" s="275"/>
      <c r="N9" s="164"/>
      <c r="O9" s="263"/>
      <c r="P9" s="174"/>
      <c r="Q9" s="275"/>
      <c r="R9" s="164"/>
      <c r="S9" s="263"/>
      <c r="T9" s="174"/>
      <c r="U9" s="275"/>
      <c r="V9" s="164"/>
      <c r="W9" s="263"/>
      <c r="X9" s="174"/>
      <c r="Y9" s="275"/>
      <c r="Z9" s="167"/>
      <c r="AA9" s="277"/>
    </row>
    <row r="10" spans="1:29" ht="12.75" customHeight="1" x14ac:dyDescent="0.25">
      <c r="A10" s="48" t="s">
        <v>25</v>
      </c>
      <c r="B10" s="164">
        <v>172</v>
      </c>
      <c r="C10" s="265">
        <v>3265.75</v>
      </c>
      <c r="D10" s="174">
        <v>93</v>
      </c>
      <c r="E10" s="295">
        <v>2908.38</v>
      </c>
      <c r="F10" s="164">
        <v>57</v>
      </c>
      <c r="G10" s="265">
        <v>1805.8</v>
      </c>
      <c r="H10" s="174"/>
      <c r="I10" s="295"/>
      <c r="J10" s="164"/>
      <c r="K10" s="265"/>
      <c r="L10" s="174"/>
      <c r="M10" s="295"/>
      <c r="N10" s="164"/>
      <c r="O10" s="265"/>
      <c r="P10" s="174"/>
      <c r="Q10" s="295"/>
      <c r="R10" s="163"/>
      <c r="S10" s="261"/>
      <c r="T10" s="174"/>
      <c r="U10" s="295"/>
      <c r="V10" s="164"/>
      <c r="W10" s="265"/>
      <c r="X10" s="174"/>
      <c r="Y10" s="295"/>
      <c r="Z10" s="167">
        <f t="shared" ref="Z10" si="0">B10+D10+F10+H10+J10+L10+N10+P10+R10+T10+V10+X10</f>
        <v>322</v>
      </c>
      <c r="AA10" s="277">
        <f t="shared" ref="AA10" si="1">C10+E10+G10+I10+K10+M10+O10+Q10+S10+U10+W10+Y10</f>
        <v>7979.93</v>
      </c>
    </row>
    <row r="11" spans="1:29" ht="12.75" customHeight="1" x14ac:dyDescent="0.25">
      <c r="A11" s="69" t="s">
        <v>65</v>
      </c>
      <c r="B11" s="164">
        <v>1</v>
      </c>
      <c r="C11" s="265">
        <v>3.16</v>
      </c>
      <c r="D11" s="174">
        <v>2</v>
      </c>
      <c r="E11" s="295">
        <v>17.28</v>
      </c>
      <c r="F11" s="164">
        <v>1</v>
      </c>
      <c r="G11" s="265">
        <v>5.4</v>
      </c>
      <c r="H11" s="174"/>
      <c r="I11" s="295"/>
      <c r="J11" s="164"/>
      <c r="K11" s="265"/>
      <c r="L11" s="174"/>
      <c r="M11" s="295"/>
      <c r="N11" s="164"/>
      <c r="O11" s="265"/>
      <c r="P11" s="174"/>
      <c r="Q11" s="295"/>
      <c r="R11" s="163"/>
      <c r="S11" s="261"/>
      <c r="T11" s="174"/>
      <c r="U11" s="295"/>
      <c r="V11" s="164"/>
      <c r="W11" s="265"/>
      <c r="X11" s="174"/>
      <c r="Y11" s="295"/>
      <c r="Z11" s="167">
        <f t="shared" ref="Z11:AA13" si="2">B11+D11+F11+H11+J11+L11+N11+P11+R11+T11+V11+X11</f>
        <v>4</v>
      </c>
      <c r="AA11" s="277">
        <f t="shared" si="2"/>
        <v>25.840000000000003</v>
      </c>
    </row>
    <row r="12" spans="1:29" ht="12.75" customHeight="1" x14ac:dyDescent="0.25">
      <c r="A12" s="48" t="s">
        <v>62</v>
      </c>
      <c r="B12" s="179">
        <v>11</v>
      </c>
      <c r="C12" s="315">
        <v>705.65</v>
      </c>
      <c r="D12" s="300">
        <v>4</v>
      </c>
      <c r="E12" s="316">
        <v>304.06</v>
      </c>
      <c r="F12" s="179">
        <v>2</v>
      </c>
      <c r="G12" s="315">
        <v>5.88</v>
      </c>
      <c r="H12" s="300"/>
      <c r="I12" s="316"/>
      <c r="J12" s="179"/>
      <c r="K12" s="315"/>
      <c r="L12" s="300"/>
      <c r="M12" s="316"/>
      <c r="N12" s="179"/>
      <c r="O12" s="315"/>
      <c r="P12" s="300"/>
      <c r="Q12" s="316"/>
      <c r="R12" s="165"/>
      <c r="S12" s="314"/>
      <c r="T12" s="300"/>
      <c r="U12" s="316"/>
      <c r="V12" s="179"/>
      <c r="W12" s="315"/>
      <c r="X12" s="300"/>
      <c r="Y12" s="316"/>
      <c r="Z12" s="306">
        <f t="shared" si="2"/>
        <v>17</v>
      </c>
      <c r="AA12" s="317">
        <f t="shared" si="2"/>
        <v>1015.59</v>
      </c>
    </row>
    <row r="13" spans="1:29" ht="12.75" customHeight="1" x14ac:dyDescent="0.25">
      <c r="A13" s="48" t="s">
        <v>63</v>
      </c>
      <c r="B13" s="318"/>
      <c r="C13" s="319"/>
      <c r="D13" s="320"/>
      <c r="E13" s="321"/>
      <c r="F13" s="318"/>
      <c r="G13" s="319"/>
      <c r="H13" s="320"/>
      <c r="I13" s="321"/>
      <c r="J13" s="318"/>
      <c r="K13" s="319"/>
      <c r="L13" s="320"/>
      <c r="M13" s="321"/>
      <c r="N13" s="318"/>
      <c r="O13" s="319"/>
      <c r="P13" s="320"/>
      <c r="Q13" s="321"/>
      <c r="R13" s="318"/>
      <c r="S13" s="319"/>
      <c r="T13" s="320"/>
      <c r="U13" s="321"/>
      <c r="V13" s="318"/>
      <c r="W13" s="319"/>
      <c r="X13" s="320"/>
      <c r="Y13" s="321"/>
      <c r="Z13" s="322">
        <f t="shared" si="2"/>
        <v>0</v>
      </c>
      <c r="AA13" s="323">
        <f t="shared" si="2"/>
        <v>0</v>
      </c>
    </row>
    <row r="14" spans="1:29" ht="12.75" customHeight="1" x14ac:dyDescent="0.25">
      <c r="A14" s="51" t="s">
        <v>19</v>
      </c>
      <c r="B14" s="164">
        <f t="shared" ref="B14:AA14" si="3">SUM(B10:B13)</f>
        <v>184</v>
      </c>
      <c r="C14" s="262">
        <f t="shared" si="3"/>
        <v>3974.56</v>
      </c>
      <c r="D14" s="174">
        <f t="shared" si="3"/>
        <v>99</v>
      </c>
      <c r="E14" s="274">
        <f t="shared" si="3"/>
        <v>3229.7200000000003</v>
      </c>
      <c r="F14" s="164">
        <f t="shared" si="3"/>
        <v>60</v>
      </c>
      <c r="G14" s="262">
        <f t="shared" si="3"/>
        <v>1817.0800000000002</v>
      </c>
      <c r="H14" s="174">
        <f t="shared" si="3"/>
        <v>0</v>
      </c>
      <c r="I14" s="274">
        <f t="shared" si="3"/>
        <v>0</v>
      </c>
      <c r="J14" s="164">
        <f t="shared" si="3"/>
        <v>0</v>
      </c>
      <c r="K14" s="262">
        <f t="shared" si="3"/>
        <v>0</v>
      </c>
      <c r="L14" s="174">
        <f t="shared" si="3"/>
        <v>0</v>
      </c>
      <c r="M14" s="274">
        <f t="shared" si="3"/>
        <v>0</v>
      </c>
      <c r="N14" s="164">
        <f t="shared" si="3"/>
        <v>0</v>
      </c>
      <c r="O14" s="262">
        <f t="shared" si="3"/>
        <v>0</v>
      </c>
      <c r="P14" s="174">
        <f t="shared" si="3"/>
        <v>0</v>
      </c>
      <c r="Q14" s="274">
        <f t="shared" si="3"/>
        <v>0</v>
      </c>
      <c r="R14" s="164">
        <f t="shared" si="3"/>
        <v>0</v>
      </c>
      <c r="S14" s="262">
        <f t="shared" si="3"/>
        <v>0</v>
      </c>
      <c r="T14" s="174">
        <f t="shared" si="3"/>
        <v>0</v>
      </c>
      <c r="U14" s="274">
        <f t="shared" si="3"/>
        <v>0</v>
      </c>
      <c r="V14" s="164">
        <f t="shared" si="3"/>
        <v>0</v>
      </c>
      <c r="W14" s="262">
        <f t="shared" si="3"/>
        <v>0</v>
      </c>
      <c r="X14" s="174">
        <f t="shared" si="3"/>
        <v>0</v>
      </c>
      <c r="Y14" s="274">
        <f t="shared" si="3"/>
        <v>0</v>
      </c>
      <c r="Z14" s="306">
        <f t="shared" si="3"/>
        <v>343</v>
      </c>
      <c r="AA14" s="307">
        <f t="shared" si="3"/>
        <v>9021.36</v>
      </c>
    </row>
    <row r="15" spans="1:29" ht="12.75" customHeight="1" x14ac:dyDescent="0.25">
      <c r="B15" s="164"/>
      <c r="C15" s="263"/>
      <c r="D15" s="174"/>
      <c r="E15" s="275"/>
      <c r="F15" s="164"/>
      <c r="G15" s="263"/>
      <c r="H15" s="174"/>
      <c r="I15" s="275"/>
      <c r="J15" s="164"/>
      <c r="K15" s="263"/>
      <c r="L15" s="174"/>
      <c r="M15" s="275"/>
      <c r="N15" s="164"/>
      <c r="O15" s="263"/>
      <c r="P15" s="174"/>
      <c r="Q15" s="275"/>
      <c r="R15" s="164"/>
      <c r="S15" s="263"/>
      <c r="T15" s="174"/>
      <c r="U15" s="275"/>
      <c r="V15" s="164"/>
      <c r="W15" s="263"/>
      <c r="X15" s="174"/>
      <c r="Y15" s="275"/>
      <c r="Z15" s="167"/>
      <c r="AA15" s="277"/>
    </row>
    <row r="16" spans="1:29" ht="12.75" customHeight="1" x14ac:dyDescent="0.25">
      <c r="A16" s="43" t="s">
        <v>24</v>
      </c>
      <c r="B16" s="164"/>
      <c r="C16" s="263"/>
      <c r="D16" s="174"/>
      <c r="E16" s="275"/>
      <c r="F16" s="164"/>
      <c r="G16" s="263"/>
      <c r="H16" s="174"/>
      <c r="I16" s="275"/>
      <c r="J16" s="164"/>
      <c r="K16" s="263"/>
      <c r="L16" s="174"/>
      <c r="M16" s="275"/>
      <c r="N16" s="164"/>
      <c r="O16" s="263"/>
      <c r="P16" s="174"/>
      <c r="Q16" s="275"/>
      <c r="R16" s="164"/>
      <c r="S16" s="263"/>
      <c r="T16" s="174"/>
      <c r="U16" s="275"/>
      <c r="V16" s="164"/>
      <c r="W16" s="263"/>
      <c r="X16" s="174"/>
      <c r="Y16" s="275"/>
      <c r="Z16" s="167"/>
      <c r="AA16" s="277"/>
    </row>
    <row r="17" spans="1:29" ht="12.75" customHeight="1" x14ac:dyDescent="0.25">
      <c r="A17" s="48" t="s">
        <v>43</v>
      </c>
      <c r="B17" s="164"/>
      <c r="C17" s="265"/>
      <c r="D17" s="174"/>
      <c r="E17" s="295"/>
      <c r="F17" s="164">
        <v>68</v>
      </c>
      <c r="G17" s="265">
        <v>2022.62</v>
      </c>
      <c r="H17" s="174"/>
      <c r="I17" s="295"/>
      <c r="J17" s="164"/>
      <c r="K17" s="265"/>
      <c r="L17" s="174"/>
      <c r="M17" s="295"/>
      <c r="N17" s="164"/>
      <c r="O17" s="265"/>
      <c r="P17" s="174"/>
      <c r="Q17" s="295"/>
      <c r="R17" s="164"/>
      <c r="S17" s="265"/>
      <c r="T17" s="174"/>
      <c r="U17" s="295"/>
      <c r="V17" s="164"/>
      <c r="W17" s="265"/>
      <c r="X17" s="174"/>
      <c r="Y17" s="295"/>
      <c r="Z17" s="167">
        <f t="shared" ref="Z17:AA21" si="4">B17+D17+F17+H17+J17+L17+N17+P17+R17+T17+V17+X17</f>
        <v>68</v>
      </c>
      <c r="AA17" s="277">
        <f t="shared" si="4"/>
        <v>2022.62</v>
      </c>
    </row>
    <row r="18" spans="1:29" ht="12.75" customHeight="1" x14ac:dyDescent="0.25">
      <c r="A18" s="48" t="s">
        <v>21</v>
      </c>
      <c r="B18" s="164"/>
      <c r="C18" s="265"/>
      <c r="D18" s="174"/>
      <c r="E18" s="295"/>
      <c r="F18" s="164"/>
      <c r="G18" s="265"/>
      <c r="H18" s="174"/>
      <c r="I18" s="295"/>
      <c r="J18" s="164"/>
      <c r="K18" s="265"/>
      <c r="L18" s="174"/>
      <c r="M18" s="295"/>
      <c r="N18" s="164"/>
      <c r="O18" s="238"/>
      <c r="P18" s="174"/>
      <c r="Q18" s="295"/>
      <c r="R18" s="164"/>
      <c r="S18" s="265"/>
      <c r="T18" s="174"/>
      <c r="U18" s="295"/>
      <c r="V18" s="164"/>
      <c r="W18" s="265"/>
      <c r="X18" s="174"/>
      <c r="Y18" s="295"/>
      <c r="Z18" s="167">
        <f t="shared" si="4"/>
        <v>0</v>
      </c>
      <c r="AA18" s="277">
        <f t="shared" si="4"/>
        <v>0</v>
      </c>
    </row>
    <row r="19" spans="1:29" ht="12.75" customHeight="1" x14ac:dyDescent="0.25">
      <c r="A19" s="48" t="s">
        <v>45</v>
      </c>
      <c r="B19" s="164">
        <v>3</v>
      </c>
      <c r="C19" s="265">
        <v>2582.04</v>
      </c>
      <c r="D19" s="174">
        <v>2</v>
      </c>
      <c r="E19" s="295">
        <v>400.21</v>
      </c>
      <c r="F19" s="164">
        <v>-1</v>
      </c>
      <c r="G19" s="265">
        <v>1300.8</v>
      </c>
      <c r="H19" s="174"/>
      <c r="I19" s="295"/>
      <c r="J19" s="164"/>
      <c r="K19" s="265"/>
      <c r="L19" s="174"/>
      <c r="M19" s="295"/>
      <c r="N19" s="164"/>
      <c r="O19" s="265"/>
      <c r="P19" s="174"/>
      <c r="Q19" s="295"/>
      <c r="R19" s="164"/>
      <c r="S19" s="265"/>
      <c r="T19" s="174"/>
      <c r="U19" s="295"/>
      <c r="V19" s="164"/>
      <c r="W19" s="265"/>
      <c r="X19" s="174"/>
      <c r="Y19" s="295"/>
      <c r="Z19" s="167">
        <f t="shared" si="4"/>
        <v>4</v>
      </c>
      <c r="AA19" s="277">
        <f t="shared" si="4"/>
        <v>4283.05</v>
      </c>
    </row>
    <row r="20" spans="1:29" ht="12.75" customHeight="1" x14ac:dyDescent="0.25">
      <c r="A20" s="48" t="s">
        <v>22</v>
      </c>
      <c r="B20" s="179">
        <v>6</v>
      </c>
      <c r="C20" s="315">
        <v>2526.3000000000002</v>
      </c>
      <c r="D20" s="300">
        <v>9</v>
      </c>
      <c r="E20" s="316">
        <v>2509.3000000000002</v>
      </c>
      <c r="F20" s="179">
        <v>4</v>
      </c>
      <c r="G20" s="315">
        <v>1396.15</v>
      </c>
      <c r="H20" s="300"/>
      <c r="I20" s="316"/>
      <c r="J20" s="179"/>
      <c r="K20" s="315"/>
      <c r="L20" s="300"/>
      <c r="M20" s="316"/>
      <c r="N20" s="179"/>
      <c r="O20" s="315"/>
      <c r="P20" s="300"/>
      <c r="Q20" s="316"/>
      <c r="R20" s="179"/>
      <c r="S20" s="315"/>
      <c r="T20" s="300"/>
      <c r="U20" s="316"/>
      <c r="V20" s="179"/>
      <c r="W20" s="315"/>
      <c r="X20" s="300"/>
      <c r="Y20" s="316"/>
      <c r="Z20" s="306">
        <f t="shared" si="4"/>
        <v>19</v>
      </c>
      <c r="AA20" s="317">
        <f t="shared" si="4"/>
        <v>6431.75</v>
      </c>
    </row>
    <row r="21" spans="1:29" ht="12.75" customHeight="1" x14ac:dyDescent="0.25">
      <c r="A21" s="48" t="s">
        <v>47</v>
      </c>
      <c r="B21" s="318"/>
      <c r="C21" s="319"/>
      <c r="D21" s="320"/>
      <c r="E21" s="321"/>
      <c r="F21" s="318"/>
      <c r="G21" s="319"/>
      <c r="H21" s="320"/>
      <c r="I21" s="321"/>
      <c r="J21" s="318"/>
      <c r="K21" s="319"/>
      <c r="L21" s="320"/>
      <c r="M21" s="321"/>
      <c r="N21" s="318"/>
      <c r="O21" s="319"/>
      <c r="P21" s="320"/>
      <c r="Q21" s="321"/>
      <c r="R21" s="318"/>
      <c r="S21" s="319"/>
      <c r="T21" s="320"/>
      <c r="U21" s="321"/>
      <c r="V21" s="318"/>
      <c r="W21" s="319"/>
      <c r="X21" s="320"/>
      <c r="Y21" s="321"/>
      <c r="Z21" s="322">
        <f t="shared" si="4"/>
        <v>0</v>
      </c>
      <c r="AA21" s="323">
        <f t="shared" si="4"/>
        <v>0</v>
      </c>
    </row>
    <row r="22" spans="1:29" ht="12.75" customHeight="1" x14ac:dyDescent="0.25">
      <c r="A22" s="43" t="s">
        <v>20</v>
      </c>
      <c r="B22" s="164">
        <f t="shared" ref="B22:AA22" si="5">SUM(B17:B21)</f>
        <v>9</v>
      </c>
      <c r="C22" s="262">
        <f t="shared" si="5"/>
        <v>5108.34</v>
      </c>
      <c r="D22" s="174">
        <f t="shared" si="5"/>
        <v>11</v>
      </c>
      <c r="E22" s="274">
        <f t="shared" si="5"/>
        <v>2909.51</v>
      </c>
      <c r="F22" s="164">
        <f t="shared" si="5"/>
        <v>71</v>
      </c>
      <c r="G22" s="262">
        <f t="shared" si="5"/>
        <v>4719.57</v>
      </c>
      <c r="H22" s="174">
        <f t="shared" si="5"/>
        <v>0</v>
      </c>
      <c r="I22" s="274">
        <f t="shared" si="5"/>
        <v>0</v>
      </c>
      <c r="J22" s="179">
        <f t="shared" si="5"/>
        <v>0</v>
      </c>
      <c r="K22" s="273">
        <f t="shared" si="5"/>
        <v>0</v>
      </c>
      <c r="L22" s="300">
        <f t="shared" si="5"/>
        <v>0</v>
      </c>
      <c r="M22" s="301">
        <f t="shared" si="5"/>
        <v>0</v>
      </c>
      <c r="N22" s="179">
        <f t="shared" si="5"/>
        <v>0</v>
      </c>
      <c r="O22" s="273">
        <f t="shared" si="5"/>
        <v>0</v>
      </c>
      <c r="P22" s="300">
        <f t="shared" si="5"/>
        <v>0</v>
      </c>
      <c r="Q22" s="301">
        <f t="shared" si="5"/>
        <v>0</v>
      </c>
      <c r="R22" s="179">
        <f t="shared" si="5"/>
        <v>0</v>
      </c>
      <c r="S22" s="273">
        <f t="shared" si="5"/>
        <v>0</v>
      </c>
      <c r="T22" s="300">
        <f t="shared" si="5"/>
        <v>0</v>
      </c>
      <c r="U22" s="301">
        <f t="shared" si="5"/>
        <v>0</v>
      </c>
      <c r="V22" s="179">
        <f t="shared" si="5"/>
        <v>0</v>
      </c>
      <c r="W22" s="273">
        <f t="shared" si="5"/>
        <v>0</v>
      </c>
      <c r="X22" s="300">
        <f t="shared" si="5"/>
        <v>0</v>
      </c>
      <c r="Y22" s="301">
        <f t="shared" si="5"/>
        <v>0</v>
      </c>
      <c r="Z22" s="306">
        <f t="shared" si="5"/>
        <v>91</v>
      </c>
      <c r="AA22" s="307">
        <f t="shared" si="5"/>
        <v>12737.42</v>
      </c>
    </row>
    <row r="23" spans="1:29" ht="12.75" customHeight="1" x14ac:dyDescent="0.25">
      <c r="A23" s="43"/>
      <c r="B23" s="164"/>
      <c r="C23" s="262"/>
      <c r="D23" s="174"/>
      <c r="E23" s="274"/>
      <c r="F23" s="164"/>
      <c r="G23" s="262"/>
      <c r="H23" s="174"/>
      <c r="I23" s="274"/>
      <c r="J23" s="164"/>
      <c r="K23" s="262"/>
      <c r="L23" s="174"/>
      <c r="M23" s="274"/>
      <c r="N23" s="164"/>
      <c r="O23" s="262"/>
      <c r="P23" s="174"/>
      <c r="Q23" s="274"/>
      <c r="R23" s="164"/>
      <c r="S23" s="262"/>
      <c r="T23" s="174"/>
      <c r="U23" s="274"/>
      <c r="V23" s="164"/>
      <c r="W23" s="262"/>
      <c r="X23" s="174"/>
      <c r="Y23" s="274"/>
      <c r="Z23" s="167"/>
      <c r="AA23" s="278"/>
    </row>
    <row r="24" spans="1:29" ht="12.75" customHeight="1" x14ac:dyDescent="0.25">
      <c r="A24" s="43" t="s">
        <v>26</v>
      </c>
      <c r="B24" s="164"/>
      <c r="C24" s="263"/>
      <c r="D24" s="174"/>
      <c r="E24" s="275"/>
      <c r="F24" s="164"/>
      <c r="G24" s="263"/>
      <c r="H24" s="174"/>
      <c r="I24" s="275"/>
      <c r="J24" s="164"/>
      <c r="K24" s="263"/>
      <c r="L24" s="174"/>
      <c r="M24" s="275"/>
      <c r="N24" s="164"/>
      <c r="O24" s="263"/>
      <c r="P24" s="174"/>
      <c r="Q24" s="275"/>
      <c r="R24" s="164"/>
      <c r="S24" s="263"/>
      <c r="T24" s="174"/>
      <c r="U24" s="275"/>
      <c r="V24" s="164"/>
      <c r="W24" s="263"/>
      <c r="X24" s="174"/>
      <c r="Y24" s="275"/>
      <c r="Z24" s="167"/>
      <c r="AA24" s="277"/>
    </row>
    <row r="25" spans="1:29" ht="12.75" customHeight="1" x14ac:dyDescent="0.25">
      <c r="A25" s="2" t="s">
        <v>67</v>
      </c>
      <c r="B25" s="164">
        <v>48</v>
      </c>
      <c r="C25" s="265">
        <v>1787.08</v>
      </c>
      <c r="D25" s="174">
        <v>73</v>
      </c>
      <c r="E25" s="295">
        <v>1215.25</v>
      </c>
      <c r="F25" s="164">
        <v>129</v>
      </c>
      <c r="G25" s="265">
        <v>661.46</v>
      </c>
      <c r="H25" s="174"/>
      <c r="I25" s="295"/>
      <c r="J25" s="164"/>
      <c r="K25" s="265"/>
      <c r="L25" s="174"/>
      <c r="M25" s="295"/>
      <c r="N25" s="164"/>
      <c r="O25" s="265"/>
      <c r="P25" s="174"/>
      <c r="Q25" s="295"/>
      <c r="R25" s="164"/>
      <c r="S25" s="265"/>
      <c r="T25" s="174"/>
      <c r="U25" s="295"/>
      <c r="V25" s="164"/>
      <c r="W25" s="265"/>
      <c r="X25" s="174"/>
      <c r="Y25" s="295"/>
      <c r="Z25" s="167">
        <f>B25+D25+F25+H25+J25+L25+N25+P25+R25+T25+V25+X25</f>
        <v>250</v>
      </c>
      <c r="AA25" s="277">
        <f>C25+E25+G25+I25+K25+M25+O25+Q25+S25+U25+W25+Y25</f>
        <v>3663.79</v>
      </c>
    </row>
    <row r="26" spans="1:29" ht="12.75" customHeight="1" x14ac:dyDescent="0.25">
      <c r="A26" s="2" t="s">
        <v>66</v>
      </c>
      <c r="B26" s="164">
        <v>29</v>
      </c>
      <c r="C26" s="265"/>
      <c r="D26" s="174">
        <v>44</v>
      </c>
      <c r="E26" s="295">
        <v>99.61</v>
      </c>
      <c r="F26" s="164">
        <v>59</v>
      </c>
      <c r="G26" s="265">
        <v>24.15</v>
      </c>
      <c r="H26" s="174"/>
      <c r="I26" s="295"/>
      <c r="J26" s="164"/>
      <c r="K26" s="265"/>
      <c r="L26" s="174"/>
      <c r="M26" s="295"/>
      <c r="N26" s="164"/>
      <c r="O26" s="265"/>
      <c r="P26" s="174"/>
      <c r="Q26" s="295"/>
      <c r="R26" s="164"/>
      <c r="S26" s="265"/>
      <c r="T26" s="174"/>
      <c r="U26" s="295"/>
      <c r="V26" s="164"/>
      <c r="W26" s="265"/>
      <c r="X26" s="174"/>
      <c r="Y26" s="295"/>
      <c r="Z26" s="167">
        <f>B26+D26+F26+H26+J26+L26+N26+P26+R26+T26+V26+X26</f>
        <v>132</v>
      </c>
      <c r="AA26" s="277">
        <f>C26+E26+G26+I26+K26+M26+O26+Q26+S26+U26+W26+Y26</f>
        <v>123.75999999999999</v>
      </c>
    </row>
    <row r="27" spans="1:29" s="54" customFormat="1" ht="12.75" customHeight="1" x14ac:dyDescent="0.25">
      <c r="A27" s="53" t="s">
        <v>59</v>
      </c>
      <c r="B27" s="177">
        <f t="shared" ref="B27:Y27" si="6">B25+B26</f>
        <v>77</v>
      </c>
      <c r="C27" s="266">
        <f t="shared" si="6"/>
        <v>1787.08</v>
      </c>
      <c r="D27" s="296">
        <f t="shared" si="6"/>
        <v>117</v>
      </c>
      <c r="E27" s="297">
        <f t="shared" si="6"/>
        <v>1314.86</v>
      </c>
      <c r="F27" s="177">
        <f t="shared" si="6"/>
        <v>188</v>
      </c>
      <c r="G27" s="266">
        <f t="shared" si="6"/>
        <v>685.61</v>
      </c>
      <c r="H27" s="296">
        <f t="shared" si="6"/>
        <v>0</v>
      </c>
      <c r="I27" s="297">
        <f t="shared" si="6"/>
        <v>0</v>
      </c>
      <c r="J27" s="177">
        <f t="shared" si="6"/>
        <v>0</v>
      </c>
      <c r="K27" s="266">
        <f t="shared" si="6"/>
        <v>0</v>
      </c>
      <c r="L27" s="296">
        <f t="shared" si="6"/>
        <v>0</v>
      </c>
      <c r="M27" s="297">
        <f t="shared" si="6"/>
        <v>0</v>
      </c>
      <c r="N27" s="177">
        <f t="shared" si="6"/>
        <v>0</v>
      </c>
      <c r="O27" s="266">
        <f t="shared" si="6"/>
        <v>0</v>
      </c>
      <c r="P27" s="296">
        <f t="shared" si="6"/>
        <v>0</v>
      </c>
      <c r="Q27" s="297">
        <f t="shared" si="6"/>
        <v>0</v>
      </c>
      <c r="R27" s="177">
        <f t="shared" si="6"/>
        <v>0</v>
      </c>
      <c r="S27" s="266">
        <f t="shared" si="6"/>
        <v>0</v>
      </c>
      <c r="T27" s="296">
        <f t="shared" si="6"/>
        <v>0</v>
      </c>
      <c r="U27" s="297">
        <f t="shared" si="6"/>
        <v>0</v>
      </c>
      <c r="V27" s="177">
        <f t="shared" si="6"/>
        <v>0</v>
      </c>
      <c r="W27" s="266">
        <f t="shared" si="6"/>
        <v>0</v>
      </c>
      <c r="X27" s="296">
        <f t="shared" si="6"/>
        <v>0</v>
      </c>
      <c r="Y27" s="297">
        <f t="shared" si="6"/>
        <v>0</v>
      </c>
      <c r="Z27" s="168">
        <f t="shared" ref="Z27:AA27" si="7">SUM(Z25:Z26)</f>
        <v>382</v>
      </c>
      <c r="AA27" s="280">
        <f t="shared" si="7"/>
        <v>3787.55</v>
      </c>
    </row>
    <row r="28" spans="1:29" s="54" customFormat="1" ht="12.75" customHeight="1" x14ac:dyDescent="0.25">
      <c r="A28" s="53"/>
      <c r="B28" s="178"/>
      <c r="C28" s="267"/>
      <c r="D28" s="298"/>
      <c r="E28" s="299"/>
      <c r="F28" s="178"/>
      <c r="G28" s="267"/>
      <c r="H28" s="298"/>
      <c r="I28" s="299"/>
      <c r="J28" s="178"/>
      <c r="K28" s="267"/>
      <c r="L28" s="298"/>
      <c r="M28" s="299"/>
      <c r="N28" s="178"/>
      <c r="O28" s="267"/>
      <c r="P28" s="298"/>
      <c r="Q28" s="299"/>
      <c r="R28" s="178"/>
      <c r="S28" s="267"/>
      <c r="T28" s="298"/>
      <c r="U28" s="299"/>
      <c r="V28" s="178"/>
      <c r="W28" s="267"/>
      <c r="X28" s="298"/>
      <c r="Y28" s="299"/>
      <c r="Z28" s="169"/>
      <c r="AA28" s="281"/>
    </row>
    <row r="29" spans="1:29" ht="12.75" customHeight="1" x14ac:dyDescent="0.25">
      <c r="A29" s="55" t="s">
        <v>18</v>
      </c>
      <c r="B29" s="164"/>
      <c r="C29" s="262">
        <f>SUM(C14+C22+C27)</f>
        <v>10869.98</v>
      </c>
      <c r="D29" s="174"/>
      <c r="E29" s="274">
        <f>SUM(E14+E22+E27)</f>
        <v>7454.09</v>
      </c>
      <c r="F29" s="164"/>
      <c r="G29" s="262">
        <f>SUM(G14+G22+G27)</f>
        <v>7222.2599999999993</v>
      </c>
      <c r="H29" s="174"/>
      <c r="I29" s="274">
        <f>SUM(I14+I22+I27)</f>
        <v>0</v>
      </c>
      <c r="J29" s="164"/>
      <c r="K29" s="262">
        <f>SUM(K14+K22+K27)</f>
        <v>0</v>
      </c>
      <c r="L29" s="174"/>
      <c r="M29" s="274">
        <f>SUM(M14+M22+M27)</f>
        <v>0</v>
      </c>
      <c r="N29" s="164"/>
      <c r="O29" s="262">
        <f>SUM(O14+O22+O27)</f>
        <v>0</v>
      </c>
      <c r="P29" s="174"/>
      <c r="Q29" s="274">
        <f>SUM(Q14+Q22+Q27)</f>
        <v>0</v>
      </c>
      <c r="R29" s="164"/>
      <c r="S29" s="262">
        <f>SUM(S14+S22+S27)</f>
        <v>0</v>
      </c>
      <c r="T29" s="174"/>
      <c r="U29" s="274">
        <f>SUM(U14+U22+U27)</f>
        <v>0</v>
      </c>
      <c r="V29" s="164"/>
      <c r="W29" s="262">
        <f>SUM(W14+W22+W27)</f>
        <v>0</v>
      </c>
      <c r="X29" s="174"/>
      <c r="Y29" s="274">
        <f>SUM(Y14+Y22+Y27)</f>
        <v>0</v>
      </c>
      <c r="Z29" s="167"/>
      <c r="AA29" s="278">
        <f>SUM(AA14+AA22+AA27)</f>
        <v>25546.329999999998</v>
      </c>
      <c r="AC29" s="50"/>
    </row>
    <row r="30" spans="1:29" ht="12.75" customHeight="1" x14ac:dyDescent="0.25">
      <c r="B30" s="164"/>
      <c r="C30" s="263"/>
      <c r="D30" s="174"/>
      <c r="E30" s="275"/>
      <c r="F30" s="164"/>
      <c r="G30" s="263"/>
      <c r="H30" s="174"/>
      <c r="I30" s="275"/>
      <c r="J30" s="164"/>
      <c r="K30" s="263"/>
      <c r="L30" s="174"/>
      <c r="M30" s="275"/>
      <c r="N30" s="164"/>
      <c r="O30" s="263"/>
      <c r="P30" s="174"/>
      <c r="Q30" s="275"/>
      <c r="R30" s="164"/>
      <c r="S30" s="263"/>
      <c r="T30" s="174"/>
      <c r="U30" s="275"/>
      <c r="V30" s="164"/>
      <c r="W30" s="263"/>
      <c r="X30" s="174"/>
      <c r="Y30" s="275"/>
      <c r="Z30" s="167"/>
      <c r="AA30" s="277"/>
    </row>
    <row r="31" spans="1:29" ht="12.75" customHeight="1" x14ac:dyDescent="0.25">
      <c r="A31" s="43" t="s">
        <v>27</v>
      </c>
      <c r="B31" s="164"/>
      <c r="C31" s="262"/>
      <c r="D31" s="174"/>
      <c r="E31" s="274"/>
      <c r="F31" s="164"/>
      <c r="G31" s="262"/>
      <c r="H31" s="174"/>
      <c r="I31" s="274"/>
      <c r="J31" s="164"/>
      <c r="K31" s="262"/>
      <c r="L31" s="174"/>
      <c r="M31" s="274"/>
      <c r="N31" s="164"/>
      <c r="O31" s="262"/>
      <c r="P31" s="174"/>
      <c r="Q31" s="274"/>
      <c r="R31" s="164"/>
      <c r="S31" s="262"/>
      <c r="T31" s="174"/>
      <c r="U31" s="274"/>
      <c r="V31" s="164"/>
      <c r="W31" s="262"/>
      <c r="X31" s="174"/>
      <c r="Y31" s="295"/>
      <c r="Z31" s="167"/>
      <c r="AA31" s="278"/>
      <c r="AB31" s="47"/>
      <c r="AC31" s="46"/>
    </row>
    <row r="32" spans="1:29" s="58" customFormat="1" x14ac:dyDescent="0.25">
      <c r="A32" s="57" t="s">
        <v>40</v>
      </c>
      <c r="B32" s="164"/>
      <c r="C32" s="265"/>
      <c r="D32" s="174"/>
      <c r="E32" s="295"/>
      <c r="F32" s="164"/>
      <c r="G32" s="265"/>
      <c r="H32" s="174"/>
      <c r="I32" s="295"/>
      <c r="J32" s="164"/>
      <c r="K32" s="265"/>
      <c r="L32" s="174"/>
      <c r="M32" s="295"/>
      <c r="N32" s="164"/>
      <c r="O32" s="265"/>
      <c r="P32" s="174"/>
      <c r="Q32" s="295"/>
      <c r="R32" s="164"/>
      <c r="S32" s="265"/>
      <c r="T32" s="174"/>
      <c r="U32" s="295"/>
      <c r="V32" s="164"/>
      <c r="W32" s="265"/>
      <c r="X32" s="174"/>
      <c r="Y32" s="295"/>
      <c r="Z32" s="169">
        <f t="shared" ref="Z32:AA34" si="8">SUM(B32+D32+F32+H32+J32+L32+N32+P32+R32+T32+V32+X32)</f>
        <v>0</v>
      </c>
      <c r="AA32" s="282">
        <f t="shared" si="8"/>
        <v>0</v>
      </c>
    </row>
    <row r="33" spans="1:31" s="58" customFormat="1" x14ac:dyDescent="0.25">
      <c r="A33" s="57" t="s">
        <v>53</v>
      </c>
      <c r="B33" s="164"/>
      <c r="C33" s="265"/>
      <c r="D33" s="174"/>
      <c r="E33" s="295"/>
      <c r="F33" s="164"/>
      <c r="G33" s="265"/>
      <c r="H33" s="174"/>
      <c r="I33" s="295"/>
      <c r="J33" s="164"/>
      <c r="K33" s="265"/>
      <c r="L33" s="174"/>
      <c r="M33" s="295"/>
      <c r="N33" s="164"/>
      <c r="O33" s="265"/>
      <c r="P33" s="174"/>
      <c r="Q33" s="295"/>
      <c r="R33" s="164"/>
      <c r="S33" s="265"/>
      <c r="T33" s="174"/>
      <c r="U33" s="295"/>
      <c r="V33" s="164"/>
      <c r="W33" s="265"/>
      <c r="X33" s="174"/>
      <c r="Y33" s="295"/>
      <c r="Z33" s="169">
        <f t="shared" si="8"/>
        <v>0</v>
      </c>
      <c r="AA33" s="282">
        <f t="shared" si="8"/>
        <v>0</v>
      </c>
    </row>
    <row r="34" spans="1:31" s="58" customFormat="1" x14ac:dyDescent="0.25">
      <c r="A34" s="57" t="s">
        <v>41</v>
      </c>
      <c r="B34" s="318"/>
      <c r="C34" s="319"/>
      <c r="D34" s="320"/>
      <c r="E34" s="321"/>
      <c r="F34" s="318"/>
      <c r="G34" s="319"/>
      <c r="H34" s="320"/>
      <c r="I34" s="321"/>
      <c r="J34" s="318"/>
      <c r="K34" s="319"/>
      <c r="L34" s="320"/>
      <c r="M34" s="321"/>
      <c r="N34" s="318"/>
      <c r="O34" s="319"/>
      <c r="P34" s="320"/>
      <c r="Q34" s="321"/>
      <c r="R34" s="318"/>
      <c r="S34" s="319"/>
      <c r="T34" s="320"/>
      <c r="U34" s="321"/>
      <c r="V34" s="318"/>
      <c r="W34" s="319"/>
      <c r="X34" s="320"/>
      <c r="Y34" s="321"/>
      <c r="Z34" s="170">
        <f t="shared" si="8"/>
        <v>0</v>
      </c>
      <c r="AA34" s="283">
        <f t="shared" si="8"/>
        <v>0</v>
      </c>
    </row>
    <row r="35" spans="1:31" s="43" customFormat="1" ht="12.75" customHeight="1" x14ac:dyDescent="0.25">
      <c r="A35" s="43" t="s">
        <v>51</v>
      </c>
      <c r="B35" s="178">
        <f t="shared" ref="B35:AA35" si="9">SUM(B32:B34)</f>
        <v>0</v>
      </c>
      <c r="C35" s="267">
        <f t="shared" si="9"/>
        <v>0</v>
      </c>
      <c r="D35" s="298">
        <f t="shared" si="9"/>
        <v>0</v>
      </c>
      <c r="E35" s="299">
        <f t="shared" si="9"/>
        <v>0</v>
      </c>
      <c r="F35" s="178">
        <f t="shared" si="9"/>
        <v>0</v>
      </c>
      <c r="G35" s="267">
        <f t="shared" si="9"/>
        <v>0</v>
      </c>
      <c r="H35" s="298">
        <f t="shared" si="9"/>
        <v>0</v>
      </c>
      <c r="I35" s="299">
        <f t="shared" si="9"/>
        <v>0</v>
      </c>
      <c r="J35" s="178">
        <f t="shared" si="9"/>
        <v>0</v>
      </c>
      <c r="K35" s="267">
        <f t="shared" si="9"/>
        <v>0</v>
      </c>
      <c r="L35" s="298">
        <f t="shared" si="9"/>
        <v>0</v>
      </c>
      <c r="M35" s="299">
        <f t="shared" si="9"/>
        <v>0</v>
      </c>
      <c r="N35" s="178">
        <f t="shared" si="9"/>
        <v>0</v>
      </c>
      <c r="O35" s="267">
        <f t="shared" si="9"/>
        <v>0</v>
      </c>
      <c r="P35" s="298">
        <f t="shared" si="9"/>
        <v>0</v>
      </c>
      <c r="Q35" s="299">
        <f t="shared" si="9"/>
        <v>0</v>
      </c>
      <c r="R35" s="178">
        <f t="shared" si="9"/>
        <v>0</v>
      </c>
      <c r="S35" s="267">
        <f t="shared" si="9"/>
        <v>0</v>
      </c>
      <c r="T35" s="298">
        <f t="shared" si="9"/>
        <v>0</v>
      </c>
      <c r="U35" s="299">
        <f t="shared" si="9"/>
        <v>0</v>
      </c>
      <c r="V35" s="178">
        <f t="shared" si="9"/>
        <v>0</v>
      </c>
      <c r="W35" s="267">
        <f t="shared" si="9"/>
        <v>0</v>
      </c>
      <c r="X35" s="298">
        <f t="shared" si="9"/>
        <v>0</v>
      </c>
      <c r="Y35" s="299">
        <f t="shared" si="9"/>
        <v>0</v>
      </c>
      <c r="Z35" s="169">
        <f t="shared" si="9"/>
        <v>0</v>
      </c>
      <c r="AA35" s="281">
        <f t="shared" si="9"/>
        <v>0</v>
      </c>
      <c r="AB35" s="59"/>
      <c r="AC35" s="52"/>
    </row>
    <row r="36" spans="1:31" s="43" customFormat="1" ht="12.75" customHeight="1" x14ac:dyDescent="0.25">
      <c r="B36" s="178"/>
      <c r="C36" s="267"/>
      <c r="D36" s="175"/>
      <c r="E36" s="272"/>
      <c r="F36" s="178"/>
      <c r="G36" s="267"/>
      <c r="H36" s="298"/>
      <c r="I36" s="299"/>
      <c r="J36" s="178"/>
      <c r="K36" s="267"/>
      <c r="L36" s="175"/>
      <c r="M36" s="272"/>
      <c r="N36" s="178"/>
      <c r="O36" s="267"/>
      <c r="P36" s="175"/>
      <c r="Q36" s="272"/>
      <c r="R36" s="178"/>
      <c r="S36" s="267"/>
      <c r="T36" s="175"/>
      <c r="U36" s="272"/>
      <c r="V36" s="178"/>
      <c r="W36" s="267"/>
      <c r="X36" s="298"/>
      <c r="Y36" s="299"/>
      <c r="Z36" s="169"/>
      <c r="AA36" s="281"/>
      <c r="AB36" s="59"/>
      <c r="AC36" s="52"/>
    </row>
    <row r="37" spans="1:31" s="43" customFormat="1" ht="12.75" customHeight="1" x14ac:dyDescent="0.25">
      <c r="A37" s="56"/>
      <c r="B37" s="178"/>
      <c r="C37" s="267"/>
      <c r="D37" s="175"/>
      <c r="E37" s="272"/>
      <c r="F37" s="178"/>
      <c r="G37" s="267"/>
      <c r="H37" s="175"/>
      <c r="I37" s="272"/>
      <c r="J37" s="178"/>
      <c r="K37" s="267"/>
      <c r="L37" s="175"/>
      <c r="M37" s="272"/>
      <c r="N37" s="178"/>
      <c r="O37" s="267"/>
      <c r="P37" s="175"/>
      <c r="Q37" s="272"/>
      <c r="R37" s="178"/>
      <c r="S37" s="267"/>
      <c r="T37" s="175"/>
      <c r="U37" s="272"/>
      <c r="V37" s="178"/>
      <c r="W37" s="267"/>
      <c r="X37" s="298"/>
      <c r="Y37" s="299"/>
      <c r="Z37" s="169"/>
      <c r="AA37" s="281"/>
      <c r="AB37" s="59"/>
      <c r="AC37" s="52"/>
    </row>
    <row r="38" spans="1:31" s="48" customFormat="1" ht="12.75" customHeight="1" x14ac:dyDescent="0.25">
      <c r="A38" s="43"/>
      <c r="B38" s="164"/>
      <c r="C38" s="265"/>
      <c r="D38" s="172"/>
      <c r="E38" s="271"/>
      <c r="F38" s="164"/>
      <c r="G38" s="265"/>
      <c r="H38" s="172"/>
      <c r="I38" s="271"/>
      <c r="J38" s="164"/>
      <c r="K38" s="265"/>
      <c r="L38" s="172"/>
      <c r="M38" s="271"/>
      <c r="N38" s="164"/>
      <c r="O38" s="265"/>
      <c r="P38" s="172"/>
      <c r="Q38" s="271"/>
      <c r="R38" s="164"/>
      <c r="S38" s="265"/>
      <c r="T38" s="172"/>
      <c r="U38" s="271"/>
      <c r="V38" s="164"/>
      <c r="W38" s="265"/>
      <c r="X38" s="172"/>
      <c r="Y38" s="271"/>
      <c r="Z38" s="167"/>
      <c r="AA38" s="279"/>
      <c r="AB38" s="59"/>
    </row>
    <row r="39" spans="1:31" s="61" customFormat="1" ht="26.4" x14ac:dyDescent="0.25">
      <c r="A39" s="60" t="s">
        <v>55</v>
      </c>
      <c r="B39" s="171"/>
      <c r="C39" s="268">
        <f>C29-C5-C35</f>
        <v>4195.6799999999994</v>
      </c>
      <c r="D39" s="171"/>
      <c r="E39" s="268">
        <f>E29-E5-E35</f>
        <v>3648.59</v>
      </c>
      <c r="F39" s="180"/>
      <c r="G39" s="268">
        <f>G29-G5-G35</f>
        <v>4958.7599999999993</v>
      </c>
      <c r="H39" s="171"/>
      <c r="I39" s="268">
        <f>I29-I5-I35</f>
        <v>0</v>
      </c>
      <c r="J39" s="171"/>
      <c r="K39" s="268">
        <f>K29-K5-K35</f>
        <v>0</v>
      </c>
      <c r="L39" s="171"/>
      <c r="M39" s="268">
        <f>M29-M5-M35</f>
        <v>0</v>
      </c>
      <c r="N39" s="180"/>
      <c r="O39" s="268">
        <f>O29-O5-O35</f>
        <v>0</v>
      </c>
      <c r="P39" s="171"/>
      <c r="Q39" s="268">
        <f>Q29-Q5-Q35</f>
        <v>0</v>
      </c>
      <c r="R39" s="171"/>
      <c r="S39" s="268">
        <f>S29-S5-S35</f>
        <v>0</v>
      </c>
      <c r="T39" s="171"/>
      <c r="U39" s="268">
        <f>U29-U5-U35</f>
        <v>0</v>
      </c>
      <c r="V39" s="171"/>
      <c r="W39" s="268">
        <f>W29-W5-W35</f>
        <v>0</v>
      </c>
      <c r="X39" s="171"/>
      <c r="Y39" s="268">
        <f>Y29-Y5-Y35</f>
        <v>0</v>
      </c>
      <c r="Z39" s="171"/>
      <c r="AA39" s="268">
        <f>AA29-AA5-AA35</f>
        <v>12803.029999999999</v>
      </c>
      <c r="AB39" s="59"/>
      <c r="AE39" s="62"/>
    </row>
    <row r="40" spans="1:31" x14ac:dyDescent="0.25">
      <c r="A40" s="2"/>
    </row>
  </sheetData>
  <mergeCells count="13">
    <mergeCell ref="B1:C1"/>
    <mergeCell ref="D1:E1"/>
    <mergeCell ref="F1:G1"/>
    <mergeCell ref="H1:I1"/>
    <mergeCell ref="J1:K1"/>
    <mergeCell ref="V1:W1"/>
    <mergeCell ref="X1:Y1"/>
    <mergeCell ref="Z1:AA1"/>
    <mergeCell ref="L1:M1"/>
    <mergeCell ref="N1:O1"/>
    <mergeCell ref="P1:Q1"/>
    <mergeCell ref="R1:S1"/>
    <mergeCell ref="T1:U1"/>
  </mergeCells>
  <phoneticPr fontId="3" type="noConversion"/>
  <pageMargins left="0.18" right="0.2" top="0.51" bottom="0.86" header="0.5" footer="0.5"/>
  <pageSetup scale="98" orientation="landscape" r:id="rId1"/>
  <headerFooter alignWithMargins="0">
    <oddFooter>&amp;L&amp;8&amp;Z&amp;F&amp;R&amp;8Prepared by Danielle Meier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vt:i4>
      </vt:variant>
    </vt:vector>
  </HeadingPairs>
  <TitlesOfParts>
    <vt:vector size="24" baseType="lpstr">
      <vt:lpstr>Report Details</vt:lpstr>
      <vt:lpstr>Statewide</vt:lpstr>
      <vt:lpstr>Medicaid</vt:lpstr>
      <vt:lpstr>Executive Branch</vt:lpstr>
      <vt:lpstr>01</vt:lpstr>
      <vt:lpstr>02</vt:lpstr>
      <vt:lpstr>03</vt:lpstr>
      <vt:lpstr>04</vt:lpstr>
      <vt:lpstr>05</vt:lpstr>
      <vt:lpstr>07</vt:lpstr>
      <vt:lpstr>08</vt:lpstr>
      <vt:lpstr>09</vt:lpstr>
      <vt:lpstr>10</vt:lpstr>
      <vt:lpstr>11</vt:lpstr>
      <vt:lpstr>12</vt:lpstr>
      <vt:lpstr>16</vt:lpstr>
      <vt:lpstr>18</vt:lpstr>
      <vt:lpstr>20</vt:lpstr>
      <vt:lpstr>25</vt:lpstr>
      <vt:lpstr>26</vt:lpstr>
      <vt:lpstr>'04'!Print_Area</vt:lpstr>
      <vt:lpstr>'16'!Print_Area</vt:lpstr>
      <vt:lpstr>'25'!Print_Area</vt:lpstr>
      <vt:lpstr>'26'!Print_Area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Garnero</dc:creator>
  <cp:lastModifiedBy>Boucher, Jacqueline H (DOA)</cp:lastModifiedBy>
  <cp:lastPrinted>2017-05-30T23:44:26Z</cp:lastPrinted>
  <dcterms:created xsi:type="dcterms:W3CDTF">2005-10-22T14:09:27Z</dcterms:created>
  <dcterms:modified xsi:type="dcterms:W3CDTF">2024-10-30T17:23:22Z</dcterms:modified>
</cp:coreProperties>
</file>