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never" codeName="ThisWorkbook"/>
  <mc:AlternateContent xmlns:mc="http://schemas.openxmlformats.org/markup-compatibility/2006">
    <mc:Choice Requires="x15">
      <x15ac:absPath xmlns:x15ac="http://schemas.microsoft.com/office/spreadsheetml/2010/11/ac" url="C:\Users\awthomas\Documents\DOF-Website\forms\resource\"/>
    </mc:Choice>
  </mc:AlternateContent>
  <xr:revisionPtr revIDLastSave="0" documentId="13_ncr:1_{7FC767BC-ACBC-4F3C-82C0-3C86F6E26117}" xr6:coauthVersionLast="47" xr6:coauthVersionMax="47" xr10:uidLastSave="{00000000-0000-0000-0000-000000000000}"/>
  <bookViews>
    <workbookView xWindow="5004" yWindow="1908" windowWidth="18888" windowHeight="20796" tabRatio="767" firstSheet="1" activeTab="1" xr2:uid="{00000000-000D-0000-FFFF-FFFF00000000}"/>
  </bookViews>
  <sheets>
    <sheet name="Instructions" sheetId="3" r:id="rId1"/>
    <sheet name="Add User" sheetId="1" r:id="rId2"/>
    <sheet name="Delegate Signature Page" sheetId="9" r:id="rId3"/>
    <sheet name="DPA Signature Page" sheetId="6" r:id="rId4"/>
    <sheet name="DOF Use Only" sheetId="4" r:id="rId5"/>
    <sheet name="Lookup" sheetId="2" state="hidden" r:id="rId6"/>
  </sheets>
  <definedNames>
    <definedName name="_xlnm._FilterDatabase" localSheetId="5" hidden="1">Lookup!$K$1:$N$1</definedName>
    <definedName name="ACC_TYPE_INSTR">Instructions!$A$16</definedName>
    <definedName name="ACC_TYPE_VALUE">'Add User'!$B$16</definedName>
    <definedName name="ACCT_INSTR">Instructions!$A$25</definedName>
    <definedName name="ACCT_VALUE">'Add User'!$B$23</definedName>
    <definedName name="ADD_CTS_INSTR">Instructions!$A$29</definedName>
    <definedName name="ADD_CTS_VALUE">'Add User'!$B$31</definedName>
    <definedName name="ADDR_LN1_INSTR">Instructions!$A$30</definedName>
    <definedName name="ADDR_LN1_VALUE">'Add User'!$B$34</definedName>
    <definedName name="ADDR_LN2_INSTR">Instructions!$A$31</definedName>
    <definedName name="ADDR_LN2_VALUE">'Add User'!$B$35</definedName>
    <definedName name="AGENT_NUM_INSTR">Instructions!$A$27</definedName>
    <definedName name="AGENT1_VALUE">'Add User'!$H$26</definedName>
    <definedName name="AGENT2_VALUE">'Add User'!$H$27</definedName>
    <definedName name="AGENT3_VALUE">'Add User'!$H$28</definedName>
    <definedName name="BANK_INSTR">Instructions!$A$26</definedName>
    <definedName name="BANK_VALUE">'Add User'!$B$26</definedName>
    <definedName name="CITY_INSTR">Instructions!$A$32</definedName>
    <definedName name="CITY_VALUE">'Add User'!$B$36</definedName>
    <definedName name="COMPANY_INSTR">Instructions!$A$28</definedName>
    <definedName name="COMPANY_VALUE">'Add User'!$B$29</definedName>
    <definedName name="DEPT">Lookup!$F$2:$F$26</definedName>
    <definedName name="DEPT_COLUMN">Lookup!$K$1:$K$51</definedName>
    <definedName name="DEPT_INSTR">Instructions!$A$12</definedName>
    <definedName name="DEPT_LU">Lookup!$F$2:$F$26</definedName>
    <definedName name="DEPT_VALUE">'Add User'!$B$10</definedName>
    <definedName name="DeptStart">Lookup!$K$1</definedName>
    <definedName name="EMAIL_INSTR">Instructions!$A$37</definedName>
    <definedName name="EMAIL_VALUE">'Add User'!$B$38</definedName>
    <definedName name="EMP_ID_INSTR">Instructions!$A$21</definedName>
    <definedName name="EMP_ID_VALUE">'Add User'!$N$19</definedName>
    <definedName name="FAX_INSTR">Instructions!$A$36</definedName>
    <definedName name="FAX_VALUE">'Add User'!$L$37</definedName>
    <definedName name="FEG">'Add User'!$B$21</definedName>
    <definedName name="FEG_CH_MAINT">'Add User'!$B$22</definedName>
    <definedName name="FEG_INSTR">Instructions!$A$24</definedName>
    <definedName name="FEG_MAC">'Add User'!$J$21</definedName>
    <definedName name="FEG_PAS004">'Add User'!$M$21</definedName>
    <definedName name="MI" localSheetId="2">Table1[[#This Row],[FIELD]]</definedName>
    <definedName name="MI">Table1[[#This Row],[FIELD]]</definedName>
    <definedName name="PCN_VALUE">'Add User'!$N$20</definedName>
    <definedName name="PH_INSTR">Instructions!$A$35</definedName>
    <definedName name="PH_VALUE">'Add User'!$B$37</definedName>
    <definedName name="PREFIX">Lookup!$D$2:$D$18</definedName>
    <definedName name="_xlnm.Print_Area" localSheetId="1">'Add User'!$A$2:$P$45</definedName>
    <definedName name="_xlnm.Print_Area" localSheetId="2">'Delegate Signature Page'!$A$2:$S$31</definedName>
    <definedName name="_xlnm.Print_Area" localSheetId="3">'DPA Signature Page'!$A$2:$S$31</definedName>
    <definedName name="_xlnm.Print_Area" localSheetId="0">Instructions!$A$1:$C$39</definedName>
    <definedName name="_xlnm.Print_Titles" localSheetId="0">Instructions!$1:$10</definedName>
    <definedName name="PW_INSTR">Instructions!$A$22</definedName>
    <definedName name="PW_VALUE">'Add User'!$B$20</definedName>
    <definedName name="REQ_DATE_INSTR">Instructions!$A$14</definedName>
    <definedName name="REQ_DATE_VALUE">'Add User'!$J$11</definedName>
    <definedName name="REQ_NAME_INSTR">Instructions!$A$11</definedName>
    <definedName name="REQ_NAME_VALUE">'Add User'!$B$9</definedName>
    <definedName name="REQ_PH_INSTR">Instructions!$A$13</definedName>
    <definedName name="REQ_PH_VALUE">'Add User'!$B$11</definedName>
    <definedName name="SEC_ACT_TYPE">Lookup!$F$33:$F$35</definedName>
    <definedName name="SEC_ACTN_VALUE">'Add User'!$B$15</definedName>
    <definedName name="SEC_TYPE_INSTR">Instructions!$A$15</definedName>
    <definedName name="ST_INSTR">Instructions!$A$33</definedName>
    <definedName name="ST_VALUE">'Add User'!$K$36</definedName>
    <definedName name="STATE">Lookup!$A$2:$A$63</definedName>
    <definedName name="STATEABBR">Lookup!$B$2:$B$63</definedName>
    <definedName name="STMT_CONT_INSTR">Instructions!$A$39</definedName>
    <definedName name="STMT_CONT_VALUE">'Add User'!$I$39</definedName>
    <definedName name="STMT_INSTR">Instructions!$A$38</definedName>
    <definedName name="STMT_VALUE">'Add User'!$B$39</definedName>
    <definedName name="USER_FN_INSTR">Instructions!$A$18</definedName>
    <definedName name="USER_FN_VALUE">'Add User'!$B$18</definedName>
    <definedName name="USER_ID_INSTR">Instructions!$A$20</definedName>
    <definedName name="USER_ID_VALUE">'Add User'!$B$19</definedName>
    <definedName name="USER_LN_INSTR">Instructions!$A$17</definedName>
    <definedName name="USER_LN_VALUE">'Add User'!$B$17</definedName>
    <definedName name="USER_MI_INSTR">Instructions!$A$19</definedName>
    <definedName name="USER_MI_VALUE">'Add User'!$O$18</definedName>
    <definedName name="ZIP_INSTR">Instructions!$A$34</definedName>
    <definedName name="ZIP_VALUE">'Add User'!$N$36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1" i="6" l="1"/>
  <c r="Q11" i="6"/>
  <c r="F11" i="6"/>
  <c r="B15" i="4"/>
  <c r="L11" i="9"/>
  <c r="Q11" i="9"/>
  <c r="B19" i="1" l="1"/>
  <c r="B28" i="4"/>
  <c r="B26" i="4"/>
  <c r="B27" i="4"/>
  <c r="B26" i="1"/>
  <c r="H21" i="2"/>
  <c r="I21" i="2"/>
  <c r="A31" i="9" l="1"/>
  <c r="A31" i="6"/>
  <c r="K28" i="1"/>
  <c r="K27" i="1"/>
  <c r="B49" i="4"/>
  <c r="B50" i="4"/>
  <c r="B51" i="4"/>
  <c r="B52" i="4"/>
  <c r="B48" i="4"/>
  <c r="B14" i="9" l="1"/>
  <c r="B19" i="4" l="1"/>
  <c r="B14" i="6" l="1"/>
  <c r="F20" i="6"/>
  <c r="F18" i="6"/>
  <c r="F17" i="6"/>
  <c r="F10" i="6"/>
  <c r="F8" i="6"/>
  <c r="F9" i="6"/>
  <c r="Q27" i="6" l="1"/>
  <c r="Q30" i="6"/>
  <c r="Q30" i="9"/>
  <c r="F20" i="9" l="1"/>
  <c r="Q27" i="9"/>
  <c r="F18" i="9"/>
  <c r="F17" i="9"/>
  <c r="F11" i="9"/>
  <c r="F10" i="9"/>
  <c r="F9" i="9"/>
  <c r="F8" i="9"/>
  <c r="B9" i="4" l="1"/>
  <c r="B30" i="4" l="1"/>
  <c r="B41" i="4" l="1"/>
  <c r="B40" i="4"/>
  <c r="B39" i="4"/>
  <c r="B38" i="4"/>
  <c r="B37" i="4"/>
  <c r="B36" i="4"/>
  <c r="B35" i="4"/>
  <c r="B34" i="4"/>
  <c r="B33" i="4"/>
  <c r="B29" i="4"/>
  <c r="B25" i="4"/>
  <c r="B22" i="4"/>
  <c r="B21" i="4"/>
  <c r="B20" i="4"/>
  <c r="B14" i="4"/>
  <c r="B13" i="4"/>
  <c r="B12" i="4"/>
  <c r="B11" i="4"/>
  <c r="B10" i="4"/>
  <c r="B7" i="4"/>
  <c r="B6" i="4"/>
  <c r="B4" i="4"/>
  <c r="K26" i="1" l="1"/>
  <c r="H12" i="2"/>
  <c r="I12" i="2"/>
  <c r="H4" i="2" l="1"/>
  <c r="I4" i="2"/>
  <c r="I24" i="2" l="1"/>
  <c r="H24" i="2"/>
  <c r="I25" i="2"/>
  <c r="H25" i="2"/>
  <c r="I26" i="2"/>
  <c r="H26" i="2"/>
  <c r="I23" i="2"/>
  <c r="H23" i="2"/>
  <c r="I22" i="2"/>
  <c r="H22" i="2"/>
  <c r="I20" i="2"/>
  <c r="H20" i="2"/>
  <c r="I19" i="2"/>
  <c r="H19" i="2"/>
  <c r="I18" i="2"/>
  <c r="H18" i="2"/>
  <c r="I16" i="2"/>
  <c r="H16" i="2"/>
  <c r="I15" i="2"/>
  <c r="H15" i="2"/>
  <c r="I14" i="2"/>
  <c r="H14" i="2"/>
  <c r="I13" i="2"/>
  <c r="H13" i="2"/>
  <c r="I11" i="2"/>
  <c r="H11" i="2"/>
  <c r="I10" i="2"/>
  <c r="H10" i="2"/>
  <c r="I17" i="2"/>
  <c r="H17" i="2"/>
  <c r="I8" i="2"/>
  <c r="H8" i="2"/>
  <c r="B20" i="1" s="1"/>
  <c r="I9" i="2"/>
  <c r="H9" i="2"/>
  <c r="I6" i="2"/>
  <c r="H6" i="2"/>
  <c r="I7" i="2"/>
  <c r="H7" i="2"/>
  <c r="I5" i="2"/>
  <c r="H5" i="2"/>
  <c r="I3" i="2"/>
  <c r="H3" i="2"/>
  <c r="I2" i="2"/>
  <c r="H2" i="2"/>
  <c r="B34" i="1" l="1"/>
  <c r="B5" i="4" s="1"/>
  <c r="B32" i="4" l="1"/>
  <c r="B4" i="2"/>
  <c r="B8" i="2"/>
  <c r="B9" i="2"/>
  <c r="B7" i="2"/>
  <c r="B3" i="2"/>
  <c r="B2" i="2"/>
  <c r="B6" i="2"/>
  <c r="B10" i="2"/>
  <c r="B11" i="2"/>
  <c r="B12" i="2"/>
  <c r="B14" i="2"/>
  <c r="B13" i="2"/>
  <c r="B16" i="2"/>
  <c r="B15" i="2"/>
  <c r="B17" i="2"/>
  <c r="B18" i="2"/>
  <c r="B19" i="2"/>
  <c r="B21" i="2"/>
  <c r="B22" i="2"/>
  <c r="B23" i="2"/>
  <c r="B20" i="2"/>
  <c r="B24" i="2"/>
  <c r="B25" i="2"/>
  <c r="B26" i="2"/>
  <c r="B29" i="2"/>
  <c r="B30" i="2"/>
  <c r="B28" i="2"/>
  <c r="B27" i="2"/>
  <c r="B31" i="2"/>
  <c r="B32" i="2"/>
  <c r="B35" i="2"/>
  <c r="B33" i="2"/>
  <c r="B36" i="2"/>
  <c r="B39" i="2"/>
  <c r="B43" i="2"/>
  <c r="B40" i="2"/>
  <c r="B41" i="2"/>
  <c r="B42" i="2"/>
  <c r="B44" i="2"/>
  <c r="B37" i="2"/>
  <c r="B38" i="2"/>
  <c r="B34" i="2"/>
  <c r="B45" i="2"/>
  <c r="B46" i="2"/>
  <c r="B47" i="2"/>
  <c r="B50" i="2"/>
  <c r="B48" i="2"/>
  <c r="B49" i="2"/>
  <c r="B51" i="2"/>
  <c r="B52" i="2"/>
  <c r="B53" i="2"/>
  <c r="B54" i="2"/>
  <c r="B55" i="2"/>
  <c r="B56" i="2"/>
  <c r="B59" i="2"/>
  <c r="B58" i="2"/>
  <c r="B57" i="2"/>
  <c r="B60" i="2"/>
  <c r="B62" i="2"/>
  <c r="B61" i="2"/>
  <c r="B63" i="2"/>
  <c r="B5" i="2"/>
  <c r="B23" i="1"/>
  <c r="B23" i="4" s="1"/>
  <c r="B17" i="4"/>
  <c r="B16" i="4" l="1"/>
</calcChain>
</file>

<file path=xl/sharedStrings.xml><?xml version="1.0" encoding="utf-8"?>
<sst xmlns="http://schemas.openxmlformats.org/spreadsheetml/2006/main" count="525" uniqueCount="404">
  <si>
    <t>AccessOnline User Profile Account Request</t>
  </si>
  <si>
    <t>INSTRUCTIONS</t>
  </si>
  <si>
    <t>Complete this form to request One Card Department Program Administrator and Delegate access to US Bank's AccessOnline, an online maintenance and reporting system.  The form must be completed by an existing Department Program Administrator (DPA) or Appointing Authority for your Department.</t>
  </si>
  <si>
    <r>
      <rPr>
        <b/>
        <sz val="10"/>
        <color rgb="FFC00000"/>
        <rFont val="Calibri Light"/>
        <family val="2"/>
      </rPr>
      <t xml:space="preserve">NOTE: </t>
    </r>
    <r>
      <rPr>
        <sz val="10"/>
        <color rgb="FF0000FF"/>
        <rFont val="Calibri Light"/>
        <family val="2"/>
      </rPr>
      <t xml:space="preserve">The selection of the </t>
    </r>
    <r>
      <rPr>
        <b/>
        <u/>
        <sz val="10"/>
        <color rgb="FF0000FF"/>
        <rFont val="Calibri Light"/>
        <family val="2"/>
      </rPr>
      <t>Type of Access</t>
    </r>
    <r>
      <rPr>
        <sz val="10"/>
        <color rgb="FF0000FF"/>
        <rFont val="Calibri Light"/>
        <family val="2"/>
      </rPr>
      <t xml:space="preserve"> (Department Program Administrator or Delegate) will result in the auto-population on EITHER the Delegation Signature Page worksheet OR the DPA Signature Page worksheet.  Please ensure you review the appropriate signature worksheet to ensure you submit the request properly.</t>
    </r>
  </si>
  <si>
    <t>DPA contact listing</t>
  </si>
  <si>
    <t>http://doa.alaska.gov/dof/charge_cards/agency_contact.html</t>
  </si>
  <si>
    <t>Appointing Authority listing</t>
  </si>
  <si>
    <t>http://doa.alaska.gov/dof/forms/resource/Auth-Sec-Contacts.xlsx</t>
  </si>
  <si>
    <t>OneCard General Information</t>
  </si>
  <si>
    <t>http://doa.alaska.gov/dof/charge_cards/</t>
  </si>
  <si>
    <t>FIELD</t>
  </si>
  <si>
    <t>REQUIRED?</t>
  </si>
  <si>
    <t>NOTES</t>
  </si>
  <si>
    <t>Requestor Name</t>
  </si>
  <si>
    <t>YES</t>
  </si>
  <si>
    <r>
      <t>Enter the name of the Department Program Administrator</t>
    </r>
    <r>
      <rPr>
        <b/>
        <sz val="11"/>
        <rFont val="Calibri Light"/>
        <family val="2"/>
      </rPr>
      <t xml:space="preserve"> (DPA) </t>
    </r>
    <r>
      <rPr>
        <sz val="11"/>
        <rFont val="Calibri Light"/>
        <family val="2"/>
      </rPr>
      <t xml:space="preserve">submitting the request. </t>
    </r>
  </si>
  <si>
    <t>Department</t>
  </si>
  <si>
    <t>Select department name from the dropdown.</t>
  </si>
  <si>
    <t>Phone Number</t>
  </si>
  <si>
    <t>Enter the phone number of the person submitting this form.</t>
  </si>
  <si>
    <t>Date</t>
  </si>
  <si>
    <t>Enter the date the form is submitted.</t>
  </si>
  <si>
    <t>Type of Security Action</t>
  </si>
  <si>
    <r>
      <rPr>
        <b/>
        <sz val="11"/>
        <rFont val="Calibri Light"/>
        <family val="2"/>
      </rPr>
      <t>Add New User for MY Department</t>
    </r>
    <r>
      <rPr>
        <sz val="11"/>
        <rFont val="Calibri Light"/>
        <family val="2"/>
      </rPr>
      <t xml:space="preserve"> – selecting this would result in </t>
    </r>
    <r>
      <rPr>
        <b/>
        <sz val="11"/>
        <rFont val="Calibri Light"/>
        <family val="2"/>
      </rPr>
      <t>a new User ID</t>
    </r>
    <r>
      <rPr>
        <sz val="11"/>
        <rFont val="Calibri Light"/>
        <family val="2"/>
      </rPr>
      <t xml:space="preserve"> (in the event of a brand new state employee for your department) or in the event the employee previously had access for a different department – this would result in deleting all existing access for </t>
    </r>
    <r>
      <rPr>
        <u/>
        <sz val="11"/>
        <rFont val="Calibri Light"/>
        <family val="2"/>
      </rPr>
      <t>the existing User ID</t>
    </r>
    <r>
      <rPr>
        <sz val="11"/>
        <rFont val="Calibri Light"/>
        <family val="2"/>
      </rPr>
      <t xml:space="preserve">.  The access requested on the form associated with your Department will be assigned to the new/existing User ID accordingly.
</t>
    </r>
    <r>
      <rPr>
        <b/>
        <sz val="11"/>
        <rFont val="Calibri Light"/>
        <family val="2"/>
      </rPr>
      <t>Add to existing security</t>
    </r>
    <r>
      <rPr>
        <sz val="11"/>
        <rFont val="Calibri Light"/>
        <family val="2"/>
      </rPr>
      <t xml:space="preserve"> – selecting this would result in keeping existing and adding the access requested on the form.
</t>
    </r>
    <r>
      <rPr>
        <b/>
        <sz val="11"/>
        <rFont val="Calibri Light"/>
        <family val="2"/>
      </rPr>
      <t>Replace existing security</t>
    </r>
    <r>
      <rPr>
        <sz val="11"/>
        <rFont val="Calibri Light"/>
        <family val="2"/>
      </rPr>
      <t xml:space="preserve"> – selecting this would result in deleting all existing access and adding the access requested on the form.</t>
    </r>
  </si>
  <si>
    <t>Type of Access</t>
  </si>
  <si>
    <r>
      <t xml:space="preserve">Select from drop down box either </t>
    </r>
    <r>
      <rPr>
        <b/>
        <sz val="11"/>
        <rFont val="Calibri Light"/>
        <family val="2"/>
      </rPr>
      <t>Delegate</t>
    </r>
    <r>
      <rPr>
        <sz val="11"/>
        <rFont val="Calibri Light"/>
        <family val="2"/>
      </rPr>
      <t xml:space="preserve"> or one of the </t>
    </r>
    <r>
      <rPr>
        <b/>
        <sz val="11"/>
        <rFont val="Calibri Light"/>
        <family val="2"/>
      </rPr>
      <t xml:space="preserve">Program Administrator </t>
    </r>
    <r>
      <rPr>
        <sz val="11"/>
        <rFont val="Calibri Light"/>
        <family val="2"/>
      </rPr>
      <t xml:space="preserve">options
</t>
    </r>
    <r>
      <rPr>
        <b/>
        <sz val="11"/>
        <rFont val="Calibri Light"/>
        <family val="2"/>
      </rPr>
      <t>Delegates</t>
    </r>
    <r>
      <rPr>
        <sz val="11"/>
        <rFont val="Calibri Light"/>
        <family val="2"/>
      </rPr>
      <t xml:space="preserve"> have Limited View/Limited Authority to maintain your departments OneCard Alaska (OCA) program. Usually delegates are only assigned the PAV001 FEG with access to certain Company and/or specific accounts, however you may choose to give delegates PAF001 authority to specific Company and/or specific accounts so these folks can add OneCards.  Delegates do not have authority to contact USBank or make other changes.
</t>
    </r>
    <r>
      <rPr>
        <b/>
        <sz val="11"/>
        <rFont val="Calibri Light"/>
        <family val="2"/>
      </rPr>
      <t>Program Administrators (DPA)</t>
    </r>
    <r>
      <rPr>
        <sz val="11"/>
        <rFont val="Calibri Light"/>
        <family val="2"/>
      </rPr>
      <t xml:space="preserve"> - </t>
    </r>
    <r>
      <rPr>
        <b/>
        <sz val="11"/>
        <rFont val="Calibri Light"/>
        <family val="2"/>
      </rPr>
      <t xml:space="preserve">Primary </t>
    </r>
    <r>
      <rPr>
        <sz val="11"/>
        <rFont val="Calibri Light"/>
        <family val="2"/>
      </rPr>
      <t xml:space="preserve">- has Full Authority to maintain your departments OCA program and a direct contact to US Bank Account Coordinator.  These employees will be listed on the SFOA OneCard Agency Support Contacts
</t>
    </r>
    <r>
      <rPr>
        <b/>
        <sz val="11"/>
        <rFont val="Calibri Light"/>
        <family val="2"/>
      </rPr>
      <t>Program Administrators (DPA) - Alternate</t>
    </r>
    <r>
      <rPr>
        <sz val="11"/>
        <rFont val="Calibri Light"/>
        <family val="2"/>
      </rPr>
      <t xml:space="preserve"> - has Full Authority to maintain your departments OCA program and a direct contact to US Bank Account Coordinator.  These employees will be listed as the alternate on SFOA OneCard Agency Support Contacts.
</t>
    </r>
    <r>
      <rPr>
        <b/>
        <sz val="11"/>
        <rFont val="Calibri Light"/>
        <family val="2"/>
      </rPr>
      <t>Program Administrators (DPA) - Backup</t>
    </r>
    <r>
      <rPr>
        <sz val="11"/>
        <rFont val="Calibri Light"/>
        <family val="2"/>
      </rPr>
      <t xml:space="preserve"> - has Full Authority to maintain your departments OCA program and a direct contact to US Bank Account Coordinator.  These employees will NOT be listed on the SFOA OneCard Agency Support Contacts.
</t>
    </r>
    <r>
      <rPr>
        <b/>
        <sz val="11"/>
        <rFont val="Calibri Light"/>
        <family val="2"/>
      </rPr>
      <t xml:space="preserve">For both types of requests the OCA Program Administrator AccessOnline
Entitlement Authorization is required. </t>
    </r>
    <r>
      <rPr>
        <sz val="11"/>
        <rFont val="Calibri Light"/>
        <family val="2"/>
      </rPr>
      <t xml:space="preserve"> The form can be found on the DOF website
and is linked to the right.
</t>
    </r>
  </si>
  <si>
    <t xml:space="preserve">Last Name </t>
  </si>
  <si>
    <r>
      <t xml:space="preserve">Enter user's </t>
    </r>
    <r>
      <rPr>
        <b/>
        <sz val="11"/>
        <color theme="1"/>
        <rFont val="Calibri Light"/>
        <family val="2"/>
      </rPr>
      <t>legal last name</t>
    </r>
    <r>
      <rPr>
        <sz val="11"/>
        <color theme="1"/>
        <rFont val="Calibri Light"/>
        <family val="2"/>
      </rPr>
      <t>. Field length=20 alpha-numeric characters. Must 
match legal name on employee record, this information can be found at the 
link to the right.</t>
    </r>
  </si>
  <si>
    <t xml:space="preserve">First Name </t>
  </si>
  <si>
    <r>
      <t xml:space="preserve">Enter user's </t>
    </r>
    <r>
      <rPr>
        <b/>
        <sz val="11"/>
        <rFont val="Calibri Light"/>
        <family val="2"/>
      </rPr>
      <t>legal first name</t>
    </r>
    <r>
      <rPr>
        <sz val="11"/>
        <rFont val="Calibri Light"/>
        <family val="2"/>
      </rPr>
      <t>. Field length=15 alpha-numeric characters. Must 
match legal name on employee record, this information can be found at the 
link to the right.</t>
    </r>
  </si>
  <si>
    <t>MI</t>
  </si>
  <si>
    <t>NO</t>
  </si>
  <si>
    <t>Enter user's middle initial.  Field length=1 alpha character.</t>
  </si>
  <si>
    <t>User ID</t>
  </si>
  <si>
    <t>This field will be automatically generated based on the user's name. Field length must be between 7 and 20 alpha-numeric characters and must be unique within AccessOnline.  If DOF discovers the USER ID is already in use, DOF will add a character at the end of the User ID to make it unique.</t>
  </si>
  <si>
    <t>Empl ID</t>
  </si>
  <si>
    <t>Enter user's employee ID number. Field length = 6 numeric characters.</t>
  </si>
  <si>
    <t>Password</t>
  </si>
  <si>
    <t>Password will be automatically generated is generated based on the department selected. Password is case sensitive.</t>
  </si>
  <si>
    <t>PCN</t>
  </si>
  <si>
    <t>Enter the user's Position Control Number (PCN).</t>
  </si>
  <si>
    <t>Functional Entitlement Group (FEG)</t>
  </si>
  <si>
    <t>Select the proper security the employee should have. A detailed explanation of 
each FEG can be found on the DOF website.</t>
  </si>
  <si>
    <t>Accounting Code View</t>
  </si>
  <si>
    <t>Field will automatically be populated to 1; not editable.</t>
  </si>
  <si>
    <t>Bank Number</t>
  </si>
  <si>
    <t>Field defaults to 3757; not editable.</t>
  </si>
  <si>
    <t>Agent Number(s)</t>
  </si>
  <si>
    <t xml:space="preserve">Select the Agent Number(s) from the drop down menu.  Options available are based on Department selected. </t>
  </si>
  <si>
    <t>Add Individual Company Numbers to User ID</t>
  </si>
  <si>
    <t xml:space="preserve">Enter five-digit company number(s) that users should have access to. To determine which Managing Account Company number to assign to a user run an Account List Report in AccessOnline to find Company number. Each Managing Account has a unique Company number. </t>
  </si>
  <si>
    <t>Add Individual CTS Accounts to User ID</t>
  </si>
  <si>
    <r>
      <t xml:space="preserve">This field is used to give users access to specific CTS account(s). Since all CTS accounts share the same Company number if you do not want your users to have access to ALL of the CTS accounts, you should </t>
    </r>
    <r>
      <rPr>
        <b/>
        <sz val="11"/>
        <rFont val="Calibri Light"/>
        <family val="2"/>
      </rPr>
      <t>enter the specific CTS account name and last four digits here</t>
    </r>
    <r>
      <rPr>
        <sz val="11"/>
        <rFont val="Calibri Light"/>
        <family val="2"/>
      </rPr>
      <t>.  Separate multiple accounts numbers with a comma. These will also show up on the user's Home Screen.</t>
    </r>
  </si>
  <si>
    <t>Address Line #1</t>
  </si>
  <si>
    <t>Field will automatically be populated; this field is not editable.</t>
  </si>
  <si>
    <t>Address Line #2</t>
  </si>
  <si>
    <t xml:space="preserve">Enter user's business address.  Field length=25 alpha-numeric characters. </t>
  </si>
  <si>
    <t>City</t>
  </si>
  <si>
    <r>
      <t xml:space="preserve">Enter user's </t>
    </r>
    <r>
      <rPr>
        <b/>
        <sz val="11"/>
        <rFont val="Calibri Light"/>
        <family val="2"/>
      </rPr>
      <t>city</t>
    </r>
    <r>
      <rPr>
        <sz val="11"/>
        <rFont val="Calibri Light"/>
        <family val="2"/>
      </rPr>
      <t>.  Field length=20 alpha-numeric characters.</t>
    </r>
  </si>
  <si>
    <t>State</t>
  </si>
  <si>
    <r>
      <t xml:space="preserve">Select user's </t>
    </r>
    <r>
      <rPr>
        <b/>
        <sz val="11"/>
        <rFont val="Calibri Light"/>
        <family val="2"/>
      </rPr>
      <t>state</t>
    </r>
    <r>
      <rPr>
        <sz val="11"/>
        <rFont val="Calibri Light"/>
        <family val="2"/>
      </rPr>
      <t>. Defaults to AK. Field length=2 alpha characters.</t>
    </r>
  </si>
  <si>
    <t>Zip</t>
  </si>
  <si>
    <t>Enter user's five-digit zip code and the four-digit extension.</t>
  </si>
  <si>
    <t>Enter user's primary work phone number with dashes.  Field length=18 numeric characters.</t>
  </si>
  <si>
    <t>Fax Number</t>
  </si>
  <si>
    <t>Enter user's work fax number with dashes.  Field length=18 numeric characters.</t>
  </si>
  <si>
    <t>Email Address</t>
  </si>
  <si>
    <t>Enter user's State email address.  Field length=40 alpha-numeric characters.</t>
  </si>
  <si>
    <t>Statement Notification</t>
  </si>
  <si>
    <t>Indicate by drop down box if the user would like to receive an e-mail when they have a Managing Account or CTS statement to view online. Select "Enable" to turn on or Select "Disable" to turn off notification.</t>
  </si>
  <si>
    <t>Statement Notification Continued</t>
  </si>
  <si>
    <t>If you enable notifications, list the specific Managing/CTS Account Name and the last 4 digits of the account number</t>
  </si>
  <si>
    <t>* REQUIRED</t>
  </si>
  <si>
    <t>Click on field name for more information.</t>
  </si>
  <si>
    <t>Field is locked from edits</t>
  </si>
  <si>
    <t>REQUESTOR INFORMATION</t>
  </si>
  <si>
    <t>* Requestor Name</t>
  </si>
  <si>
    <t>* Department</t>
  </si>
  <si>
    <t>* Phone Number</t>
  </si>
  <si>
    <t>* Date</t>
  </si>
  <si>
    <t>ACCESSONLINE USER PROFILE ACCOUNT INFORMATION</t>
  </si>
  <si>
    <t>* Type of Security Action</t>
  </si>
  <si>
    <t>* Type of Access</t>
  </si>
  <si>
    <t>* Last Name</t>
  </si>
  <si>
    <t>* First Name</t>
  </si>
  <si>
    <t>* User ID</t>
  </si>
  <si>
    <t>* Empl ID</t>
  </si>
  <si>
    <t>* Password</t>
  </si>
  <si>
    <t>* PCN</t>
  </si>
  <si>
    <t>* Functional Entitlement</t>
  </si>
  <si>
    <t>Select PAV001 OR PAF001</t>
  </si>
  <si>
    <t>MAC</t>
  </si>
  <si>
    <t>PAS004_WF</t>
  </si>
  <si>
    <t>Group(s)</t>
  </si>
  <si>
    <t>CH MAINT WF_FULL</t>
  </si>
  <si>
    <t xml:space="preserve"> Accounting Code View</t>
  </si>
  <si>
    <t>Processing Hierarchy Assignments</t>
  </si>
  <si>
    <t xml:space="preserve">* Agent Number(s) </t>
  </si>
  <si>
    <t xml:space="preserve">Add Individual Company Numbers to User ID
</t>
  </si>
  <si>
    <r>
      <t xml:space="preserve">Add Individual CTS Accounts to User ID
</t>
    </r>
    <r>
      <rPr>
        <b/>
        <i/>
        <sz val="10"/>
        <color theme="1"/>
        <rFont val="Calibri Light"/>
        <family val="2"/>
        <scheme val="major"/>
      </rPr>
      <t>(last 4-digits &amp; CTS Name)</t>
    </r>
    <r>
      <rPr>
        <b/>
        <sz val="10"/>
        <color theme="1"/>
        <rFont val="Calibri Light"/>
        <family val="2"/>
        <scheme val="major"/>
      </rPr>
      <t xml:space="preserve">
</t>
    </r>
  </si>
  <si>
    <t>Contact Information</t>
  </si>
  <si>
    <t>* Address Line 1</t>
  </si>
  <si>
    <t>* Address Line 2</t>
  </si>
  <si>
    <t>* City</t>
  </si>
  <si>
    <t>* State</t>
  </si>
  <si>
    <t>* Zip</t>
  </si>
  <si>
    <t>* Email Address</t>
  </si>
  <si>
    <t>* Statement Notification</t>
  </si>
  <si>
    <t>Notification Accounts</t>
  </si>
  <si>
    <t>Submit this form and DPA Signature Page to:</t>
  </si>
  <si>
    <t>DOA.DOF.PCard.Support@alaska.gov</t>
  </si>
  <si>
    <t>Revised</t>
  </si>
  <si>
    <r>
      <t>USBank AccessOnline 
Entitlement Authorization
Signature Form (</t>
    </r>
    <r>
      <rPr>
        <b/>
        <sz val="16"/>
        <color rgb="FF0000FF"/>
        <rFont val="Calibri Light"/>
        <family val="2"/>
        <scheme val="major"/>
      </rPr>
      <t>Delegate</t>
    </r>
    <r>
      <rPr>
        <b/>
        <sz val="16"/>
        <color theme="1"/>
        <rFont val="Calibri Light"/>
        <family val="2"/>
        <scheme val="major"/>
      </rPr>
      <t>)</t>
    </r>
  </si>
  <si>
    <t>Department Delegate Information</t>
  </si>
  <si>
    <t>Employee Name</t>
  </si>
  <si>
    <t>Employee ID</t>
  </si>
  <si>
    <t>Functional Entitlement Group(s)</t>
  </si>
  <si>
    <t>Add Individual 
CTS Accounts</t>
  </si>
  <si>
    <t>Delegate Signature</t>
  </si>
  <si>
    <t>Department Program Administrator Approval</t>
  </si>
  <si>
    <t>Printed Name</t>
  </si>
  <si>
    <t>Signature</t>
  </si>
  <si>
    <r>
      <t>USBank AccessOnline 
Entitlement Authorization
Signature Form  (</t>
    </r>
    <r>
      <rPr>
        <b/>
        <sz val="16"/>
        <color rgb="FF0000FF"/>
        <rFont val="Calibri Light"/>
        <family val="2"/>
        <scheme val="major"/>
      </rPr>
      <t>DPA</t>
    </r>
    <r>
      <rPr>
        <b/>
        <sz val="16"/>
        <color theme="1"/>
        <rFont val="Calibri Light"/>
        <family val="2"/>
        <scheme val="major"/>
      </rPr>
      <t>)</t>
    </r>
  </si>
  <si>
    <t>Department Program Administrator (DPA) Information</t>
  </si>
  <si>
    <t>Program Administrator Signature</t>
  </si>
  <si>
    <t>Department Appointing Authority Approval</t>
  </si>
  <si>
    <t>FOR DOF USE ONLY TO COPY INTO ACCESSONLINE</t>
  </si>
  <si>
    <t>Requestor Information</t>
  </si>
  <si>
    <t>User Information</t>
  </si>
  <si>
    <t>Last Name</t>
  </si>
  <si>
    <t>First Name</t>
  </si>
  <si>
    <t>PAV001 / PAF001</t>
  </si>
  <si>
    <t>Agent Number</t>
  </si>
  <si>
    <t>Add Individual CTS Accounts</t>
  </si>
  <si>
    <t>Address Line 1</t>
  </si>
  <si>
    <t>Address Line 2</t>
  </si>
  <si>
    <t>Completed By</t>
  </si>
  <si>
    <t>Add User AccessOnline</t>
  </si>
  <si>
    <t>Update UPS</t>
  </si>
  <si>
    <t>Update Tracking Log</t>
  </si>
  <si>
    <t>Save User Profile Req Form</t>
  </si>
  <si>
    <t>Add POC AccessOnline</t>
  </si>
  <si>
    <t>Update DPA Contact S/S</t>
  </si>
  <si>
    <t>Update DPA Email</t>
  </si>
  <si>
    <t>Update Web Contact List</t>
  </si>
  <si>
    <t>File Entitlement Form</t>
  </si>
  <si>
    <t>STATE</t>
  </si>
  <si>
    <t>PREFIX</t>
  </si>
  <si>
    <t>DEPT</t>
  </si>
  <si>
    <t>CHAR</t>
  </si>
  <si>
    <t>PASSWORD</t>
  </si>
  <si>
    <t>LEN</t>
  </si>
  <si>
    <t>AGENT</t>
  </si>
  <si>
    <t>DESCRIPTION</t>
  </si>
  <si>
    <t>BANK</t>
  </si>
  <si>
    <t>Armed Forces Atlantic | AA</t>
  </si>
  <si>
    <t>Attorney | ATTY</t>
  </si>
  <si>
    <t>01 - OFFICE OF THE GOVERNOR</t>
  </si>
  <si>
    <t>G</t>
  </si>
  <si>
    <t xml:space="preserve">01 </t>
  </si>
  <si>
    <t>CTS-2718</t>
  </si>
  <si>
    <t>AK OFFICE OF THE GOVERNOR - CTS 3757-2718</t>
  </si>
  <si>
    <t>Armed Forces | AE</t>
  </si>
  <si>
    <t>Captain | CAPT</t>
  </si>
  <si>
    <t>02 - ADMINISTRATION</t>
  </si>
  <si>
    <t>A</t>
  </si>
  <si>
    <t>OneCard-2719</t>
  </si>
  <si>
    <t>AK OFFICE OF THE GOVERNOR 3757-2719</t>
  </si>
  <si>
    <t>Alaska | AK</t>
  </si>
  <si>
    <t>Corporal | CPL</t>
  </si>
  <si>
    <t>02 - SSOA STATEWIDE PCARD PROCESSORS</t>
  </si>
  <si>
    <t xml:space="preserve">02 </t>
  </si>
  <si>
    <t>ALL</t>
  </si>
  <si>
    <t>SHARED SERVICES ONLY</t>
  </si>
  <si>
    <t>Alabama | AL</t>
  </si>
  <si>
    <t>Doctor | DR</t>
  </si>
  <si>
    <t>03 - LAW</t>
  </si>
  <si>
    <t>W</t>
  </si>
  <si>
    <t>CTS-2708</t>
  </si>
  <si>
    <t>AK - DEPT OF ADMINISTRATION - CTS 3757-2708</t>
  </si>
  <si>
    <t>Armed Forces Pacific | AP</t>
  </si>
  <si>
    <t>Father | FR</t>
  </si>
  <si>
    <t>04 - REVENUE</t>
  </si>
  <si>
    <t>R</t>
  </si>
  <si>
    <t>OneCard-2709</t>
  </si>
  <si>
    <t>AK - DEPT OF ADMINISTRATION 3757-2709</t>
  </si>
  <si>
    <t>Arkansas | AR</t>
  </si>
  <si>
    <t>Governor | GOV</t>
  </si>
  <si>
    <t>04A - AK PERMANENT FUND CORP</t>
  </si>
  <si>
    <t xml:space="preserve">03 </t>
  </si>
  <si>
    <t>CTS-2706</t>
  </si>
  <si>
    <t>AK DEPT OF LAW - CTS 3757-2706</t>
  </si>
  <si>
    <t>American Samoa | AS</t>
  </si>
  <si>
    <t>Honorable | HON</t>
  </si>
  <si>
    <t>05 - EDUCATION &amp; EARLY DEV</t>
  </si>
  <si>
    <t>E</t>
  </si>
  <si>
    <t>OneCard-2707</t>
  </si>
  <si>
    <t>AK DEPT OF LAW 3757-2707</t>
  </si>
  <si>
    <t>Arizona | AZ</t>
  </si>
  <si>
    <t>Lieutenant | LT</t>
  </si>
  <si>
    <t>05A - AK POSTSECONDARY EDUC</t>
  </si>
  <si>
    <t xml:space="preserve">04 </t>
  </si>
  <si>
    <t>CTS-2704</t>
  </si>
  <si>
    <t>AK DEPT OF REVENUE - CTS 3757-2704</t>
  </si>
  <si>
    <t>California | CA</t>
  </si>
  <si>
    <t>Major | MJR</t>
  </si>
  <si>
    <t>07 - LABOR &amp; WORKFORCE DEV</t>
  </si>
  <si>
    <t>B</t>
  </si>
  <si>
    <t>OneCard-2665</t>
  </si>
  <si>
    <t>AK DEPT OF REVENUE  - SPECIAL 3757-2665</t>
  </si>
  <si>
    <t>Colorado | CO</t>
  </si>
  <si>
    <t>Officer | OFC</t>
  </si>
  <si>
    <t>08 - COMMERCE</t>
  </si>
  <si>
    <t>D</t>
  </si>
  <si>
    <t>OneCard-2705</t>
  </si>
  <si>
    <t>AK DEPT OF REVENUE 3757-2705</t>
  </si>
  <si>
    <t>Connecticut | CT</t>
  </si>
  <si>
    <t>Professor | PROF</t>
  </si>
  <si>
    <t>08A - AIDEA</t>
  </si>
  <si>
    <t>04A</t>
  </si>
  <si>
    <t>OneCard-2703</t>
  </si>
  <si>
    <t>AK DOR  APFC 3757-2703</t>
  </si>
  <si>
    <t>District of Columbia | DC</t>
  </si>
  <si>
    <t>Private | PVT</t>
  </si>
  <si>
    <t>09 - MILITARY &amp; VETERANS AFF</t>
  </si>
  <si>
    <t>M</t>
  </si>
  <si>
    <t>CTS-2702</t>
  </si>
  <si>
    <t>AK DOR  APFC - CTS 3757-2702</t>
  </si>
  <si>
    <t>Delaware | DE</t>
  </si>
  <si>
    <t>Representative | REP</t>
  </si>
  <si>
    <t>10 - NATURAL RESOURCES</t>
  </si>
  <si>
    <t>N</t>
  </si>
  <si>
    <t xml:space="preserve">05 </t>
  </si>
  <si>
    <t>CTS-2700</t>
  </si>
  <si>
    <t>AK EDUCATION &amp; EARLY DEV - CTS 3757-2700</t>
  </si>
  <si>
    <t>Florida | FL</t>
  </si>
  <si>
    <t>Reverend | REV</t>
  </si>
  <si>
    <t>11 - FISH &amp; GAME</t>
  </si>
  <si>
    <t>F</t>
  </si>
  <si>
    <t>OneCard-2701</t>
  </si>
  <si>
    <t>AK EDUCATION &amp; EARLY DEV 3757-2701</t>
  </si>
  <si>
    <t>Federated States of Micronesia | FM</t>
  </si>
  <si>
    <t>Senator | SEN</t>
  </si>
  <si>
    <t>12 - PUBLIC SAFETY</t>
  </si>
  <si>
    <t>P</t>
  </si>
  <si>
    <t>05A</t>
  </si>
  <si>
    <t>CTS-2619</t>
  </si>
  <si>
    <t>AK EDUCATION &amp; EARLY DEV - CTS ACPE 3757-2619</t>
  </si>
  <si>
    <t>Georgia | GA</t>
  </si>
  <si>
    <t>Sergeant | SGT</t>
  </si>
  <si>
    <t>16 - HEALTH</t>
  </si>
  <si>
    <t>U</t>
  </si>
  <si>
    <t>OneCard-2618</t>
  </si>
  <si>
    <t>AK EDUCATION &amp; EARLY DEV ACPE 3757-2618</t>
  </si>
  <si>
    <t>Guam | GU</t>
  </si>
  <si>
    <t>Superintendent | SUPT</t>
  </si>
  <si>
    <t>18 - ENV CONSERVATION</t>
  </si>
  <si>
    <t>V</t>
  </si>
  <si>
    <t xml:space="preserve">07 </t>
  </si>
  <si>
    <t>CTS-2696</t>
  </si>
  <si>
    <t>AK LABOR &amp; WORKFORCE DEV - CTS 3757-2696</t>
  </si>
  <si>
    <t>Hawaii | HI</t>
  </si>
  <si>
    <t>20 - CORRECTIONS</t>
  </si>
  <si>
    <t>J</t>
  </si>
  <si>
    <t>OneCard-2697</t>
  </si>
  <si>
    <t>AK LABOR &amp; WORKFORCE DEV 3757-2697</t>
  </si>
  <si>
    <t>Iowa | IA</t>
  </si>
  <si>
    <t>25 - TRANS &amp; PUBLIC FAC</t>
  </si>
  <si>
    <t>T</t>
  </si>
  <si>
    <t xml:space="preserve">08 </t>
  </si>
  <si>
    <t>CTS-2694</t>
  </si>
  <si>
    <t>AK CCED - CTS 3757-2694</t>
  </si>
  <si>
    <t>Idaho | ID</t>
  </si>
  <si>
    <t>26 - FAMILY &amp; COMMUNITY SERVICES</t>
  </si>
  <si>
    <t>K</t>
  </si>
  <si>
    <t>OneCard-2695</t>
  </si>
  <si>
    <t>AK CCED 3757-2695</t>
  </si>
  <si>
    <t>Illinois | IL</t>
  </si>
  <si>
    <t>30 - LEGISLATIVE AFFAIRS</t>
  </si>
  <si>
    <t>L</t>
  </si>
  <si>
    <t>08A</t>
  </si>
  <si>
    <t>CTS-2692</t>
  </si>
  <si>
    <t>AK CCED AIDEA - CTS 3757-2692</t>
  </si>
  <si>
    <t>Indiana | IN</t>
  </si>
  <si>
    <t>30A - LEGISLATIVE AUDIT</t>
  </si>
  <si>
    <t>OneCard-2693</t>
  </si>
  <si>
    <t>AK CCED AIDEA 3757-2693</t>
  </si>
  <si>
    <t>Kansas | KS</t>
  </si>
  <si>
    <t>41 - ALASKA COURT SYSTEM</t>
  </si>
  <si>
    <t>C</t>
  </si>
  <si>
    <t xml:space="preserve">09 </t>
  </si>
  <si>
    <t>CTS-2690</t>
  </si>
  <si>
    <t>AK MILITARY &amp; VETERANS AFFAIRS - CTS 3757-2690</t>
  </si>
  <si>
    <t>Kentucky | KY</t>
  </si>
  <si>
    <t>41A - AK JUDICIAL COUNCIL</t>
  </si>
  <si>
    <t>OneCard-2691</t>
  </si>
  <si>
    <t>AK MILITARY &amp; VETERANS AFFAIRS 3757-2691</t>
  </si>
  <si>
    <t>Louisiana | LA</t>
  </si>
  <si>
    <t>41B - AK COMM ON JUDICIAL COND</t>
  </si>
  <si>
    <t xml:space="preserve">10 </t>
  </si>
  <si>
    <t>CTS-2688</t>
  </si>
  <si>
    <t>AK DEPT OF NATURAL RESOURCES - CTS 3757-2688</t>
  </si>
  <si>
    <t>Massachusetts | MA</t>
  </si>
  <si>
    <t>OneCard-2689</t>
  </si>
  <si>
    <t>AK DEPT OF NATURAL RESOURCES 3757-2689</t>
  </si>
  <si>
    <t>Maryland | MD</t>
  </si>
  <si>
    <t xml:space="preserve">11 </t>
  </si>
  <si>
    <t>CTS-2686</t>
  </si>
  <si>
    <t>AK FISH AND GAME - CTS 3757-2686</t>
  </si>
  <si>
    <t>Maine | ME</t>
  </si>
  <si>
    <t>OneCard-2687</t>
  </si>
  <si>
    <t>AK FISH AND GAME 3757-2687</t>
  </si>
  <si>
    <t>Marshall Islands | MH</t>
  </si>
  <si>
    <t xml:space="preserve">12 </t>
  </si>
  <si>
    <t>CTS-2684</t>
  </si>
  <si>
    <t>AK DEPT OF PUBLIC SAFETY - CTS 3757-2684</t>
  </si>
  <si>
    <t>Michigan | MI</t>
  </si>
  <si>
    <t>OneCard-2664</t>
  </si>
  <si>
    <t>AK DEPT OF PUBLIC SAFETY - SPECIAL 3757-2664</t>
  </si>
  <si>
    <t>Minnesota | MN</t>
  </si>
  <si>
    <t>OneCard-2685</t>
  </si>
  <si>
    <t>AK DEPT OF PUBLIC SAFETY 3757-2685</t>
  </si>
  <si>
    <t>Missouri | MO</t>
  </si>
  <si>
    <t>Add New User for MY Department</t>
  </si>
  <si>
    <t xml:space="preserve">16 </t>
  </si>
  <si>
    <t>CTS-0747</t>
  </si>
  <si>
    <t>AK DEPT OF HEALTH - CTS 9757-0747</t>
  </si>
  <si>
    <t>Northern Mariana Islands | MP</t>
  </si>
  <si>
    <t>Add to Existing Security</t>
  </si>
  <si>
    <t>OneCard-0746</t>
  </si>
  <si>
    <t>AK DEPT OF HEALTH 9757-0746</t>
  </si>
  <si>
    <t>Mississippi | MS</t>
  </si>
  <si>
    <t>Replace Existing Security</t>
  </si>
  <si>
    <t xml:space="preserve">18 </t>
  </si>
  <si>
    <t>CTS-2682</t>
  </si>
  <si>
    <t>AK ENVIRONMENTAL CONSERVATION - CTS 3757-2682</t>
  </si>
  <si>
    <t>Montana | MT</t>
  </si>
  <si>
    <t>OneCard-2683</t>
  </si>
  <si>
    <t>AK ENVIRONMENTAL CONSERVATION 3757-2683</t>
  </si>
  <si>
    <t>North Carolina | NC</t>
  </si>
  <si>
    <t xml:space="preserve">20 </t>
  </si>
  <si>
    <t>CTS-2680</t>
  </si>
  <si>
    <t>AK DEPT OF CORRECTIONS - CTS 3757-2680</t>
  </si>
  <si>
    <t>North Dakota | ND</t>
  </si>
  <si>
    <t>OneCard-2681</t>
  </si>
  <si>
    <t>AK DEPT OF CORRECTIONS 3757-2681</t>
  </si>
  <si>
    <t>Nebraska | NE</t>
  </si>
  <si>
    <t xml:space="preserve">25 </t>
  </si>
  <si>
    <t>CTS-2678</t>
  </si>
  <si>
    <t>AK DEPT OF TRANSPORTATION - CTS 3757-2678</t>
  </si>
  <si>
    <t>New Hampshire | NH</t>
  </si>
  <si>
    <t>OneCard-2679</t>
  </si>
  <si>
    <t>AK DEPT OF TRANSPORTATION 3757-2679</t>
  </si>
  <si>
    <t>New Jersey | NJ</t>
  </si>
  <si>
    <t xml:space="preserve">26 </t>
  </si>
  <si>
    <t>CTS-0768</t>
  </si>
  <si>
    <t>AK FAMILY &amp; COMMUNITY SERVICES - CTS 9757-0768</t>
  </si>
  <si>
    <t>New Mexico | NM</t>
  </si>
  <si>
    <t>OneCard-0758</t>
  </si>
  <si>
    <t>AK FAMILY &amp; COMMUNITY SERVICES 9757-0758</t>
  </si>
  <si>
    <t>Nevada | NV</t>
  </si>
  <si>
    <t xml:space="preserve">30 </t>
  </si>
  <si>
    <t>CTS-2676</t>
  </si>
  <si>
    <t>AK LEGISLATIVE AFFAIRS - CTS 3757-2676</t>
  </si>
  <si>
    <t>New York | NY</t>
  </si>
  <si>
    <t>OneCard-2677</t>
  </si>
  <si>
    <t>AK LEGISLATIVE AFFAIRS 3757-2677</t>
  </si>
  <si>
    <t>Ohio | OH</t>
  </si>
  <si>
    <t>30A</t>
  </si>
  <si>
    <t>CTS-2674</t>
  </si>
  <si>
    <t>AK LEGISLATIVE AUDIT - CTS 3757-2674</t>
  </si>
  <si>
    <t>Oklahoma | OK</t>
  </si>
  <si>
    <t>OneCard-2675</t>
  </si>
  <si>
    <t>AK LEGISLATIVE AUDIT 3757-2675</t>
  </si>
  <si>
    <t>Oregon | OR</t>
  </si>
  <si>
    <t xml:space="preserve">41 </t>
  </si>
  <si>
    <t>CTS-2672</t>
  </si>
  <si>
    <t>AK COURT SYSTEM - CTS 3757-2672</t>
  </si>
  <si>
    <t>Pennsylvania | PA</t>
  </si>
  <si>
    <t>OneCard-2673</t>
  </si>
  <si>
    <t>AK COURT SYSTEM 3757-2673</t>
  </si>
  <si>
    <t>Puerto Rico | PR</t>
  </si>
  <si>
    <t>41A</t>
  </si>
  <si>
    <t>CTS-2670</t>
  </si>
  <si>
    <t>AK JUDICIAL COUNCIL - CTS 3757-2670</t>
  </si>
  <si>
    <t>Palau | PW</t>
  </si>
  <si>
    <t>OneCard-2671</t>
  </si>
  <si>
    <t>AK JUDICIAL COUNCIL 3757-2671</t>
  </si>
  <si>
    <t>Rhode Island | RI</t>
  </si>
  <si>
    <t>41B</t>
  </si>
  <si>
    <t>OneCard-2669</t>
  </si>
  <si>
    <t>AK COMM ON JUDICAL Conduct 3757-2669</t>
  </si>
  <si>
    <t>South Carolina | SC</t>
  </si>
  <si>
    <t>South Dakota | SD</t>
  </si>
  <si>
    <t>Tennessee | TN</t>
  </si>
  <si>
    <t>Texas | TX</t>
  </si>
  <si>
    <t>Utah | UT</t>
  </si>
  <si>
    <t>Virginia | VA</t>
  </si>
  <si>
    <t>Virgin Islands | VI</t>
  </si>
  <si>
    <t>Vermont | VT</t>
  </si>
  <si>
    <t>Washington | WA</t>
  </si>
  <si>
    <t>Wisconsin | WI</t>
  </si>
  <si>
    <t>West Virginia | WV</t>
  </si>
  <si>
    <t>Wyoming | 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</si>
</sst>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yy;@"/>
    <numFmt numFmtId="165" formatCode="mm/dd/yyyy"/>
    <numFmt numFmtId="166" formatCode="[&lt;=9999999]###\-####;\(###\)\ ###\-####"/>
    <numFmt numFmtId="167" formatCode="00000"/>
  </numFmts>
  <fonts count="69" x14ac:knownFonts="1">
    <font>
      <sz val="11"/>
      <color theme="1"/>
      <name val="Calibri"/>
      <family val="2"/>
      <scheme val="minor"/>
    </font>
    <font>
      <sz val="11"/>
      <color theme="1"/>
      <name val="Calibri Light"/>
      <family val="2"/>
    </font>
    <font>
      <sz val="11"/>
      <color theme="1"/>
      <name val="Calibri Light"/>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sz val="10"/>
      <name val="Arial"/>
      <family val="2"/>
    </font>
    <font>
      <u/>
      <sz val="11"/>
      <color theme="10"/>
      <name val="Calibri"/>
      <family val="2"/>
      <scheme val="minor"/>
    </font>
    <font>
      <b/>
      <sz val="18"/>
      <color theme="3"/>
      <name val="Calibri Light"/>
      <family val="2"/>
      <scheme val="major"/>
    </font>
    <font>
      <sz val="10"/>
      <name val="Times New Roman"/>
      <family val="1"/>
    </font>
    <font>
      <u/>
      <sz val="10"/>
      <color indexed="12"/>
      <name val="Arial"/>
      <family val="2"/>
    </font>
    <font>
      <sz val="8"/>
      <name val="Calibri"/>
      <family val="2"/>
      <scheme val="minor"/>
    </font>
    <font>
      <b/>
      <sz val="16"/>
      <color theme="1"/>
      <name val="Calibri Light"/>
      <family val="2"/>
    </font>
    <font>
      <b/>
      <sz val="16"/>
      <color rgb="FFC00000"/>
      <name val="Calibri Light"/>
      <family val="2"/>
    </font>
    <font>
      <sz val="10"/>
      <name val="Calibri Light"/>
      <family val="2"/>
    </font>
    <font>
      <sz val="10"/>
      <color rgb="FF0000FF"/>
      <name val="Calibri Light"/>
      <family val="2"/>
    </font>
    <font>
      <b/>
      <sz val="10"/>
      <color rgb="FFC00000"/>
      <name val="Calibri Light"/>
      <family val="2"/>
    </font>
    <font>
      <b/>
      <u/>
      <sz val="10"/>
      <color rgb="FF0000FF"/>
      <name val="Calibri Light"/>
      <family val="2"/>
    </font>
    <font>
      <b/>
      <sz val="10"/>
      <name val="Calibri Light"/>
      <family val="2"/>
    </font>
    <font>
      <u/>
      <sz val="10"/>
      <color theme="10"/>
      <name val="Calibri Light"/>
      <family val="2"/>
    </font>
    <font>
      <u/>
      <sz val="10"/>
      <color indexed="12"/>
      <name val="Calibri Light"/>
      <family val="2"/>
    </font>
    <font>
      <u/>
      <sz val="11"/>
      <color theme="10"/>
      <name val="Calibri Light"/>
      <family val="2"/>
    </font>
    <font>
      <b/>
      <sz val="11"/>
      <name val="Calibri Light"/>
      <family val="2"/>
    </font>
    <font>
      <sz val="11"/>
      <name val="Calibri Light"/>
      <family val="2"/>
    </font>
    <font>
      <b/>
      <sz val="11"/>
      <color theme="0" tint="-4.9989318521683403E-2"/>
      <name val="Calibri Light"/>
      <family val="2"/>
    </font>
    <font>
      <b/>
      <sz val="11"/>
      <color theme="1"/>
      <name val="Calibri Light"/>
      <family val="2"/>
    </font>
    <font>
      <u/>
      <sz val="11"/>
      <name val="Calibri Light"/>
      <family val="2"/>
    </font>
    <font>
      <sz val="11"/>
      <color theme="1"/>
      <name val="Calibri Light"/>
      <family val="2"/>
      <scheme val="major"/>
    </font>
    <font>
      <b/>
      <sz val="16"/>
      <color theme="1"/>
      <name val="Calibri Light"/>
      <family val="2"/>
      <scheme val="major"/>
    </font>
    <font>
      <b/>
      <sz val="11"/>
      <color theme="1"/>
      <name val="Calibri Light"/>
      <family val="2"/>
      <scheme val="major"/>
    </font>
    <font>
      <b/>
      <i/>
      <sz val="11"/>
      <color theme="1"/>
      <name val="Calibri Light"/>
      <family val="2"/>
      <scheme val="major"/>
    </font>
    <font>
      <b/>
      <sz val="16"/>
      <color theme="0"/>
      <name val="Calibri Light"/>
      <family val="2"/>
      <scheme val="major"/>
    </font>
    <font>
      <sz val="16"/>
      <color theme="1"/>
      <name val="Calibri Light"/>
      <family val="2"/>
      <scheme val="major"/>
    </font>
    <font>
      <sz val="5"/>
      <color theme="1"/>
      <name val="Calibri Light"/>
      <family val="2"/>
      <scheme val="major"/>
    </font>
    <font>
      <b/>
      <sz val="10"/>
      <color theme="1"/>
      <name val="Calibri Light"/>
      <family val="2"/>
      <scheme val="major"/>
    </font>
    <font>
      <b/>
      <sz val="5"/>
      <color theme="1"/>
      <name val="Calibri Light"/>
      <family val="2"/>
      <scheme val="major"/>
    </font>
    <font>
      <b/>
      <sz val="10"/>
      <name val="Calibri Light"/>
      <family val="2"/>
      <scheme val="major"/>
    </font>
    <font>
      <sz val="10"/>
      <color theme="1"/>
      <name val="Calibri Light"/>
      <family val="2"/>
      <scheme val="major"/>
    </font>
    <font>
      <b/>
      <i/>
      <sz val="10"/>
      <color theme="1"/>
      <name val="Calibri Light"/>
      <family val="2"/>
      <scheme val="major"/>
    </font>
    <font>
      <sz val="9"/>
      <color theme="1"/>
      <name val="Calibri Light"/>
      <family val="2"/>
      <scheme val="major"/>
    </font>
    <font>
      <u/>
      <sz val="11"/>
      <color theme="10"/>
      <name val="Calibri Light"/>
      <family val="2"/>
      <scheme val="major"/>
    </font>
    <font>
      <b/>
      <i/>
      <sz val="16"/>
      <color theme="1"/>
      <name val="Calibri Light"/>
      <family val="2"/>
      <scheme val="major"/>
    </font>
    <font>
      <sz val="8"/>
      <color theme="1"/>
      <name val="Calibri Light"/>
      <family val="2"/>
      <scheme val="major"/>
    </font>
    <font>
      <b/>
      <sz val="16"/>
      <color rgb="FF0000FF"/>
      <name val="Calibri Light"/>
      <family val="2"/>
      <scheme val="major"/>
    </font>
    <font>
      <b/>
      <sz val="13"/>
      <color theme="0"/>
      <name val="Calibri Light"/>
      <family val="2"/>
      <scheme val="major"/>
    </font>
    <font>
      <sz val="13"/>
      <color theme="1"/>
      <name val="Calibri Light"/>
      <family val="2"/>
      <scheme val="major"/>
    </font>
    <font>
      <b/>
      <sz val="10"/>
      <color theme="0"/>
      <name val="Calibri Light"/>
      <family val="2"/>
      <scheme val="major"/>
    </font>
    <font>
      <b/>
      <sz val="20"/>
      <color theme="0"/>
      <name val="Calibri Light"/>
      <family val="2"/>
      <scheme val="major"/>
    </font>
    <font>
      <b/>
      <sz val="12"/>
      <color theme="0"/>
      <name val="Calibri Light"/>
      <family val="2"/>
      <scheme val="major"/>
    </font>
    <font>
      <sz val="12"/>
      <color theme="1"/>
      <name val="Calibri Light"/>
      <family val="2"/>
      <scheme val="major"/>
    </font>
    <font>
      <b/>
      <sz val="11"/>
      <color theme="0"/>
      <name val="Calibri Light"/>
      <family val="2"/>
      <scheme val="major"/>
    </font>
    <font>
      <sz val="11"/>
      <color theme="1"/>
      <name val="Consolas"/>
      <family val="3"/>
    </font>
    <font>
      <u/>
      <sz val="11"/>
      <color theme="10"/>
      <name val="Consolas"/>
      <family val="3"/>
    </font>
    <font>
      <b/>
      <sz val="11"/>
      <color theme="1"/>
      <name val="Consolas"/>
      <family val="3"/>
    </font>
    <font>
      <sz val="8"/>
      <color theme="1"/>
      <name val="Consolas"/>
      <family val="3"/>
    </font>
  </fonts>
  <fills count="42">
    <fill>
      <patternFill patternType="none"/>
    </fill>
    <fill>
      <patternFill patternType="gray125"/>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1" tint="0.34998626667073579"/>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s>
  <cellStyleXfs count="49">
    <xf numFmtId="0" fontId="0" fillId="0" borderId="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5" applyNumberFormat="0" applyAlignment="0" applyProtection="0"/>
    <xf numFmtId="0" fontId="11" fillId="7" borderId="6" applyNumberFormat="0" applyAlignment="0" applyProtection="0"/>
    <xf numFmtId="0" fontId="12" fillId="7" borderId="5" applyNumberFormat="0" applyAlignment="0" applyProtection="0"/>
    <xf numFmtId="0" fontId="13" fillId="0" borderId="7" applyNumberFormat="0" applyFill="0" applyAlignment="0" applyProtection="0"/>
    <xf numFmtId="0" fontId="14" fillId="8" borderId="8"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8" fillId="33" borderId="0" applyNumberFormat="0" applyBorder="0" applyAlignment="0" applyProtection="0"/>
    <xf numFmtId="0" fontId="20" fillId="0" borderId="0"/>
    <xf numFmtId="0" fontId="20" fillId="0" borderId="0"/>
    <xf numFmtId="0" fontId="21" fillId="0" borderId="0" applyNumberFormat="0" applyFill="0" applyBorder="0" applyAlignment="0" applyProtection="0"/>
    <xf numFmtId="0" fontId="20" fillId="0" borderId="0"/>
    <xf numFmtId="0" fontId="3" fillId="9" borderId="9" applyNumberFormat="0" applyFont="0" applyAlignment="0" applyProtection="0"/>
    <xf numFmtId="0" fontId="20" fillId="0" borderId="0"/>
    <xf numFmtId="0" fontId="22" fillId="0" borderId="0" applyNumberFormat="0" applyFill="0" applyBorder="0" applyAlignment="0" applyProtection="0"/>
    <xf numFmtId="0" fontId="23" fillId="0" borderId="1">
      <alignment vertical="center" wrapText="1"/>
    </xf>
    <xf numFmtId="0" fontId="24" fillId="0" borderId="0" applyNumberFormat="0" applyFill="0" applyBorder="0" applyAlignment="0" applyProtection="0">
      <alignment vertical="top"/>
      <protection locked="0"/>
    </xf>
  </cellStyleXfs>
  <cellXfs count="214">
    <xf numFmtId="0" fontId="0" fillId="0" borderId="0" xfId="0"/>
    <xf numFmtId="0" fontId="19" fillId="0" borderId="0" xfId="0" applyFont="1"/>
    <xf numFmtId="0" fontId="0" fillId="0" borderId="0" xfId="0" quotePrefix="1"/>
    <xf numFmtId="0" fontId="2" fillId="0" borderId="0" xfId="0" applyFont="1"/>
    <xf numFmtId="0" fontId="26" fillId="0" borderId="0" xfId="0" applyFont="1" applyAlignment="1">
      <alignment horizontal="right" vertical="top" wrapText="1"/>
    </xf>
    <xf numFmtId="0" fontId="27" fillId="0" borderId="0" xfId="0" applyFont="1" applyAlignment="1">
      <alignment horizontal="right" vertical="top" wrapText="1"/>
    </xf>
    <xf numFmtId="0" fontId="28" fillId="0" borderId="0" xfId="47" applyFont="1" applyBorder="1">
      <alignment vertical="center" wrapText="1"/>
    </xf>
    <xf numFmtId="0" fontId="32" fillId="0" borderId="0" xfId="47" applyFont="1" applyBorder="1" applyAlignment="1">
      <alignment horizontal="right" vertical="center" wrapText="1" indent="1"/>
    </xf>
    <xf numFmtId="0" fontId="36" fillId="0" borderId="0" xfId="47" applyFont="1" applyBorder="1" applyAlignment="1">
      <alignment horizontal="left" vertical="center"/>
    </xf>
    <xf numFmtId="0" fontId="37" fillId="0" borderId="0" xfId="47" applyFont="1" applyBorder="1">
      <alignment vertical="center" wrapText="1"/>
    </xf>
    <xf numFmtId="0" fontId="38" fillId="0" borderId="0" xfId="47" applyFont="1" applyBorder="1" applyAlignment="1">
      <alignment horizontal="left" vertical="center"/>
    </xf>
    <xf numFmtId="0" fontId="38" fillId="0" borderId="0" xfId="47" applyFont="1" applyBorder="1" applyAlignment="1">
      <alignment horizontal="left" vertical="center" wrapText="1"/>
    </xf>
    <xf numFmtId="0" fontId="37" fillId="0" borderId="0" xfId="47" applyFont="1" applyBorder="1" applyAlignment="1">
      <alignment horizontal="left"/>
    </xf>
    <xf numFmtId="0" fontId="39" fillId="0" borderId="0" xfId="47" applyFont="1" applyBorder="1" applyAlignment="1">
      <alignment vertical="top" wrapText="1"/>
    </xf>
    <xf numFmtId="0" fontId="37" fillId="0" borderId="0" xfId="40" applyFont="1" applyAlignment="1">
      <alignment vertical="top" wrapText="1"/>
    </xf>
    <xf numFmtId="0" fontId="37" fillId="0" borderId="0" xfId="47" applyFont="1" applyBorder="1" applyAlignment="1">
      <alignment vertical="top" wrapText="1"/>
    </xf>
    <xf numFmtId="0" fontId="37" fillId="0" borderId="0" xfId="47" applyFont="1" applyBorder="1" applyAlignment="1">
      <alignment vertical="top"/>
    </xf>
    <xf numFmtId="0" fontId="39" fillId="0" borderId="0" xfId="47" applyFont="1" applyBorder="1" applyAlignment="1">
      <alignment horizontal="left" vertical="top" wrapText="1"/>
    </xf>
    <xf numFmtId="0" fontId="37" fillId="0" borderId="1" xfId="47" applyFont="1" applyAlignment="1">
      <alignment horizontal="left" vertical="top" wrapText="1"/>
    </xf>
    <xf numFmtId="0" fontId="39" fillId="0" borderId="1" xfId="47" applyFont="1" applyAlignment="1">
      <alignment horizontal="left" vertical="top" wrapText="1"/>
    </xf>
    <xf numFmtId="0" fontId="37" fillId="0" borderId="0" xfId="0" applyFont="1" applyAlignment="1">
      <alignment wrapText="1"/>
    </xf>
    <xf numFmtId="0" fontId="39" fillId="0" borderId="0" xfId="47" applyFont="1" applyBorder="1" applyAlignment="1">
      <alignment horizontal="left" vertical="top"/>
    </xf>
    <xf numFmtId="0" fontId="39" fillId="0" borderId="1" xfId="47" applyFont="1" applyAlignment="1">
      <alignment vertical="top" wrapText="1"/>
    </xf>
    <xf numFmtId="0" fontId="37" fillId="0" borderId="0" xfId="47" applyFont="1" applyBorder="1" applyAlignment="1">
      <alignment horizontal="left" vertical="top" wrapText="1"/>
    </xf>
    <xf numFmtId="0" fontId="36" fillId="0" borderId="0" xfId="47" applyFont="1" applyBorder="1" applyAlignment="1">
      <alignment horizontal="left" vertical="top"/>
    </xf>
    <xf numFmtId="0" fontId="41" fillId="0" borderId="0" xfId="0" applyFont="1"/>
    <xf numFmtId="0" fontId="43" fillId="0" borderId="0" xfId="0" applyFont="1" applyAlignment="1">
      <alignment horizontal="right" vertical="top"/>
    </xf>
    <xf numFmtId="0" fontId="44" fillId="0" borderId="21" xfId="0" applyFont="1" applyBorder="1" applyAlignment="1">
      <alignment horizontal="left"/>
    </xf>
    <xf numFmtId="0" fontId="46" fillId="0" borderId="0" xfId="0" applyFont="1"/>
    <xf numFmtId="0" fontId="47" fillId="0" borderId="0" xfId="0" applyFont="1"/>
    <xf numFmtId="0" fontId="48" fillId="36" borderId="1" xfId="42" applyFont="1" applyFill="1" applyBorder="1" applyAlignment="1">
      <alignment horizontal="right" indent="1"/>
    </xf>
    <xf numFmtId="0" fontId="49" fillId="0" borderId="0" xfId="0" applyFont="1" applyAlignment="1">
      <alignment horizontal="right" indent="1"/>
    </xf>
    <xf numFmtId="0" fontId="47" fillId="0" borderId="0" xfId="0" applyFont="1" applyAlignment="1">
      <alignment horizontal="left"/>
    </xf>
    <xf numFmtId="0" fontId="48" fillId="36" borderId="11" xfId="42" applyFont="1" applyFill="1" applyBorder="1" applyAlignment="1">
      <alignment horizontal="right" vertical="center" indent="1"/>
    </xf>
    <xf numFmtId="0" fontId="48" fillId="36" borderId="1" xfId="42" applyFont="1" applyFill="1" applyBorder="1" applyAlignment="1">
      <alignment horizontal="left" vertical="center" indent="1"/>
    </xf>
    <xf numFmtId="0" fontId="48" fillId="36" borderId="17" xfId="42" applyFont="1" applyFill="1" applyBorder="1" applyAlignment="1">
      <alignment horizontal="right" vertical="center" indent="1"/>
    </xf>
    <xf numFmtId="0" fontId="48" fillId="36" borderId="16" xfId="42" applyFont="1" applyFill="1" applyBorder="1" applyAlignment="1">
      <alignment horizontal="right" vertical="center" indent="1"/>
    </xf>
    <xf numFmtId="49" fontId="41" fillId="36" borderId="13" xfId="0" applyNumberFormat="1" applyFont="1" applyFill="1" applyBorder="1" applyAlignment="1" applyProtection="1">
      <alignment horizontal="center" vertical="center" wrapText="1"/>
      <protection locked="0"/>
    </xf>
    <xf numFmtId="0" fontId="49" fillId="34" borderId="11" xfId="0" applyFont="1" applyFill="1" applyBorder="1" applyAlignment="1">
      <alignment horizontal="right" vertical="center" indent="1"/>
    </xf>
    <xf numFmtId="49" fontId="47" fillId="0" borderId="13" xfId="0" applyNumberFormat="1" applyFont="1" applyBorder="1" applyAlignment="1">
      <alignment horizontal="left" vertical="center" wrapText="1" indent="1"/>
    </xf>
    <xf numFmtId="49" fontId="47" fillId="0" borderId="12" xfId="0" applyNumberFormat="1" applyFont="1" applyBorder="1" applyAlignment="1">
      <alignment horizontal="left" vertical="center" wrapText="1" indent="1"/>
    </xf>
    <xf numFmtId="0" fontId="50" fillId="36" borderId="22" xfId="42" applyFont="1" applyFill="1" applyBorder="1" applyAlignment="1">
      <alignment horizontal="right" vertical="center" indent="1"/>
    </xf>
    <xf numFmtId="49" fontId="41" fillId="36" borderId="23" xfId="0" applyNumberFormat="1" applyFont="1" applyFill="1" applyBorder="1" applyAlignment="1">
      <alignment horizontal="left" vertical="center" wrapText="1" indent="1"/>
    </xf>
    <xf numFmtId="49" fontId="41" fillId="36" borderId="24" xfId="0" applyNumberFormat="1" applyFont="1" applyFill="1" applyBorder="1" applyAlignment="1">
      <alignment horizontal="left" vertical="center" wrapText="1" indent="1"/>
    </xf>
    <xf numFmtId="0" fontId="50" fillId="36" borderId="28" xfId="42" applyFont="1" applyFill="1" applyBorder="1" applyAlignment="1">
      <alignment horizontal="right" vertical="center" indent="1"/>
    </xf>
    <xf numFmtId="49" fontId="41" fillId="36" borderId="26" xfId="0" applyNumberFormat="1" applyFont="1" applyFill="1" applyBorder="1" applyAlignment="1">
      <alignment horizontal="left" vertical="center" wrapText="1" indent="1"/>
    </xf>
    <xf numFmtId="49" fontId="41" fillId="36" borderId="27" xfId="0" applyNumberFormat="1" applyFont="1" applyFill="1" applyBorder="1" applyAlignment="1">
      <alignment horizontal="left" vertical="center" wrapText="1" indent="1"/>
    </xf>
    <xf numFmtId="0" fontId="48" fillId="36" borderId="1" xfId="42" applyFont="1" applyFill="1" applyBorder="1" applyAlignment="1">
      <alignment horizontal="right" vertical="top" wrapText="1" indent="1"/>
    </xf>
    <xf numFmtId="0" fontId="49" fillId="0" borderId="0" xfId="0" applyFont="1" applyAlignment="1">
      <alignment horizontal="center" vertical="center"/>
    </xf>
    <xf numFmtId="0" fontId="41" fillId="0" borderId="0" xfId="0" applyFont="1" applyAlignment="1">
      <alignment wrapText="1"/>
    </xf>
    <xf numFmtId="0" fontId="41" fillId="0" borderId="0" xfId="0" applyFont="1" applyAlignment="1">
      <alignment horizontal="left" indent="1"/>
    </xf>
    <xf numFmtId="0" fontId="53" fillId="0" borderId="0" xfId="0" applyFont="1"/>
    <xf numFmtId="0" fontId="53" fillId="0" borderId="0" xfId="0" applyFont="1" applyAlignment="1">
      <alignment horizontal="right"/>
    </xf>
    <xf numFmtId="49" fontId="0" fillId="0" borderId="0" xfId="0" applyNumberFormat="1"/>
    <xf numFmtId="0" fontId="41" fillId="0" borderId="0" xfId="0" applyFont="1" applyAlignment="1" applyProtection="1">
      <alignment wrapText="1"/>
      <protection hidden="1"/>
    </xf>
    <xf numFmtId="0" fontId="41" fillId="0" borderId="0" xfId="0" applyFont="1" applyProtection="1">
      <protection hidden="1"/>
    </xf>
    <xf numFmtId="0" fontId="58" fillId="2" borderId="22" xfId="0" applyFont="1" applyFill="1" applyBorder="1" applyAlignment="1" applyProtection="1">
      <alignment horizontal="centerContinuous"/>
      <protection hidden="1"/>
    </xf>
    <xf numFmtId="0" fontId="58" fillId="2" borderId="23" xfId="0" applyFont="1" applyFill="1" applyBorder="1" applyAlignment="1" applyProtection="1">
      <alignment horizontal="centerContinuous"/>
      <protection hidden="1"/>
    </xf>
    <xf numFmtId="0" fontId="59" fillId="2" borderId="23" xfId="0" applyFont="1" applyFill="1" applyBorder="1" applyAlignment="1" applyProtection="1">
      <alignment horizontal="centerContinuous"/>
      <protection hidden="1"/>
    </xf>
    <xf numFmtId="0" fontId="59" fillId="2" borderId="24" xfId="0" applyFont="1" applyFill="1" applyBorder="1" applyAlignment="1" applyProtection="1">
      <alignment horizontal="centerContinuous"/>
      <protection hidden="1"/>
    </xf>
    <xf numFmtId="0" fontId="48" fillId="0" borderId="0" xfId="0" applyFont="1" applyAlignment="1" applyProtection="1">
      <alignment horizontal="right" indent="1"/>
      <protection hidden="1"/>
    </xf>
    <xf numFmtId="0" fontId="41" fillId="0" borderId="28" xfId="0" applyFont="1" applyBorder="1" applyProtection="1">
      <protection hidden="1"/>
    </xf>
    <xf numFmtId="0" fontId="41" fillId="0" borderId="27" xfId="0" applyFont="1" applyBorder="1" applyProtection="1">
      <protection hidden="1"/>
    </xf>
    <xf numFmtId="0" fontId="41" fillId="0" borderId="11" xfId="0" applyFont="1" applyBorder="1" applyProtection="1">
      <protection hidden="1"/>
    </xf>
    <xf numFmtId="0" fontId="41" fillId="0" borderId="13" xfId="0" applyFont="1" applyBorder="1" applyProtection="1">
      <protection hidden="1"/>
    </xf>
    <xf numFmtId="0" fontId="41" fillId="0" borderId="12" xfId="0" applyFont="1" applyBorder="1" applyProtection="1">
      <protection hidden="1"/>
    </xf>
    <xf numFmtId="0" fontId="48" fillId="36" borderId="22" xfId="0" applyFont="1" applyFill="1" applyBorder="1" applyAlignment="1" applyProtection="1">
      <alignment horizontal="left" vertical="center" indent="1"/>
      <protection hidden="1"/>
    </xf>
    <xf numFmtId="0" fontId="48" fillId="36" borderId="23" xfId="0" applyFont="1" applyFill="1" applyBorder="1" applyAlignment="1" applyProtection="1">
      <alignment horizontal="left" vertical="center" indent="1"/>
      <protection hidden="1"/>
    </xf>
    <xf numFmtId="0" fontId="48" fillId="36" borderId="23" xfId="0" applyFont="1" applyFill="1" applyBorder="1" applyAlignment="1" applyProtection="1">
      <alignment vertical="center"/>
      <protection hidden="1"/>
    </xf>
    <xf numFmtId="0" fontId="48" fillId="36" borderId="24" xfId="0" applyFont="1" applyFill="1" applyBorder="1" applyAlignment="1" applyProtection="1">
      <alignment vertical="center"/>
      <protection hidden="1"/>
    </xf>
    <xf numFmtId="0" fontId="60" fillId="40" borderId="22" xfId="0" applyFont="1" applyFill="1" applyBorder="1" applyAlignment="1" applyProtection="1">
      <alignment horizontal="left" vertical="center" indent="1"/>
      <protection hidden="1"/>
    </xf>
    <xf numFmtId="0" fontId="60" fillId="40" borderId="23" xfId="0" applyFont="1" applyFill="1" applyBorder="1" applyAlignment="1" applyProtection="1">
      <alignment horizontal="left" vertical="center" indent="1"/>
      <protection hidden="1"/>
    </xf>
    <xf numFmtId="0" fontId="60" fillId="40" borderId="23" xfId="0" applyFont="1" applyFill="1" applyBorder="1" applyAlignment="1" applyProtection="1">
      <alignment vertical="center"/>
      <protection hidden="1"/>
    </xf>
    <xf numFmtId="0" fontId="60" fillId="40" borderId="24" xfId="0" applyFont="1" applyFill="1" applyBorder="1" applyAlignment="1" applyProtection="1">
      <alignment vertical="center"/>
      <protection hidden="1"/>
    </xf>
    <xf numFmtId="0" fontId="56" fillId="0" borderId="0" xfId="0" applyFont="1" applyAlignment="1">
      <alignment horizontal="left" vertical="center"/>
    </xf>
    <xf numFmtId="0" fontId="62" fillId="0" borderId="26" xfId="0" applyFont="1" applyBorder="1"/>
    <xf numFmtId="0" fontId="63" fillId="0" borderId="0" xfId="0" applyFont="1"/>
    <xf numFmtId="0" fontId="64" fillId="39" borderId="11" xfId="0" applyFont="1" applyFill="1" applyBorder="1" applyAlignment="1">
      <alignment horizontal="left" vertical="center" indent="1"/>
    </xf>
    <xf numFmtId="0" fontId="64" fillId="39" borderId="12" xfId="0" applyFont="1" applyFill="1" applyBorder="1" applyAlignment="1">
      <alignment horizontal="left" vertical="center" indent="1"/>
    </xf>
    <xf numFmtId="0" fontId="43" fillId="38" borderId="1" xfId="0" applyFont="1" applyFill="1" applyBorder="1" applyAlignment="1">
      <alignment horizontal="right" indent="1"/>
    </xf>
    <xf numFmtId="0" fontId="41" fillId="0" borderId="1" xfId="0" applyFont="1" applyBorder="1" applyAlignment="1">
      <alignment horizontal="left" indent="1"/>
    </xf>
    <xf numFmtId="14" fontId="41" fillId="0" borderId="1" xfId="0" applyNumberFormat="1" applyFont="1" applyBorder="1" applyAlignment="1">
      <alignment horizontal="left" indent="1"/>
    </xf>
    <xf numFmtId="0" fontId="64" fillId="39" borderId="11" xfId="0" applyFont="1" applyFill="1" applyBorder="1" applyAlignment="1">
      <alignment horizontal="left" indent="1"/>
    </xf>
    <xf numFmtId="0" fontId="64" fillId="39" borderId="13" xfId="0" applyFont="1" applyFill="1" applyBorder="1" applyAlignment="1">
      <alignment horizontal="left" indent="1"/>
    </xf>
    <xf numFmtId="0" fontId="64" fillId="39" borderId="12" xfId="0" applyFont="1" applyFill="1" applyBorder="1" applyAlignment="1">
      <alignment horizontal="left" indent="1"/>
    </xf>
    <xf numFmtId="0" fontId="43" fillId="38" borderId="1" xfId="0" applyFont="1" applyFill="1" applyBorder="1" applyAlignment="1">
      <alignment horizontal="right" vertical="top" wrapText="1" indent="1"/>
    </xf>
    <xf numFmtId="0" fontId="41" fillId="0" borderId="1" xfId="0" applyFont="1" applyBorder="1" applyAlignment="1">
      <alignment horizontal="left" vertical="top" wrapText="1" indent="1"/>
    </xf>
    <xf numFmtId="0" fontId="43" fillId="38" borderId="1" xfId="0" applyFont="1" applyFill="1" applyBorder="1" applyAlignment="1">
      <alignment horizontal="right" vertical="top"/>
    </xf>
    <xf numFmtId="0" fontId="56" fillId="0" borderId="1" xfId="0" applyFont="1" applyBorder="1" applyAlignment="1">
      <alignment horizontal="left" vertical="top" wrapText="1" indent="1"/>
    </xf>
    <xf numFmtId="0" fontId="41" fillId="0" borderId="1" xfId="0" applyFont="1" applyBorder="1" applyAlignment="1" applyProtection="1">
      <alignment horizontal="left" indent="1"/>
      <protection locked="0"/>
    </xf>
    <xf numFmtId="49" fontId="65" fillId="0" borderId="1" xfId="0" applyNumberFormat="1" applyFont="1" applyBorder="1" applyAlignment="1" applyProtection="1">
      <alignment horizontal="center" vertical="center" wrapText="1"/>
      <protection locked="0"/>
    </xf>
    <xf numFmtId="0" fontId="65" fillId="0" borderId="12" xfId="0" applyFont="1" applyBorder="1" applyAlignment="1" applyProtection="1">
      <alignment horizontal="center"/>
      <protection locked="0"/>
    </xf>
    <xf numFmtId="0" fontId="0" fillId="41" borderId="0" xfId="0" applyFill="1"/>
    <xf numFmtId="0" fontId="1" fillId="0" borderId="0" xfId="0" applyFont="1"/>
    <xf numFmtId="0" fontId="1" fillId="0" borderId="0" xfId="0" applyFont="1" applyAlignment="1">
      <alignment wrapText="1"/>
    </xf>
    <xf numFmtId="0" fontId="48" fillId="36" borderId="1" xfId="42" applyFont="1" applyFill="1" applyBorder="1" applyAlignment="1">
      <alignment horizontal="right" vertical="center" indent="1"/>
    </xf>
    <xf numFmtId="0" fontId="54" fillId="0" borderId="0" xfId="42" applyFont="1" applyAlignment="1">
      <alignment horizontal="center"/>
    </xf>
    <xf numFmtId="0" fontId="51" fillId="0" borderId="13" xfId="0" applyFont="1" applyBorder="1" applyAlignment="1" applyProtection="1">
      <alignment horizontal="left" vertical="center" indent="1"/>
      <protection hidden="1"/>
    </xf>
    <xf numFmtId="0" fontId="51" fillId="0" borderId="12" xfId="0" applyFont="1" applyBorder="1" applyAlignment="1" applyProtection="1">
      <alignment horizontal="left" vertical="center" indent="1"/>
      <protection hidden="1"/>
    </xf>
    <xf numFmtId="0" fontId="28" fillId="0" borderId="0" xfId="47" applyFont="1" applyBorder="1" applyAlignment="1">
      <alignment horizontal="center" vertical="center" wrapText="1"/>
    </xf>
    <xf numFmtId="0" fontId="29" fillId="0" borderId="0" xfId="47" applyFont="1" applyBorder="1" applyAlignment="1">
      <alignment horizontal="center" vertical="center" wrapText="1"/>
    </xf>
    <xf numFmtId="0" fontId="33" fillId="0" borderId="0" xfId="42" applyFont="1" applyAlignment="1" applyProtection="1">
      <alignment horizontal="left" vertical="center"/>
    </xf>
    <xf numFmtId="0" fontId="34" fillId="0" borderId="0" xfId="48" applyFont="1" applyAlignment="1" applyProtection="1">
      <alignment horizontal="left" vertical="center"/>
    </xf>
    <xf numFmtId="0" fontId="35" fillId="0" borderId="0" xfId="42" applyFont="1" applyAlignment="1" applyProtection="1">
      <alignment horizontal="left" vertical="center"/>
    </xf>
    <xf numFmtId="0" fontId="48" fillId="36" borderId="1" xfId="42" applyFont="1" applyFill="1" applyBorder="1" applyAlignment="1">
      <alignment horizontal="right" vertical="center" indent="1"/>
    </xf>
    <xf numFmtId="0" fontId="65" fillId="37" borderId="11" xfId="0" applyFont="1" applyFill="1" applyBorder="1" applyAlignment="1" applyProtection="1">
      <alignment horizontal="left" vertical="center" wrapText="1" indent="1"/>
      <protection hidden="1"/>
    </xf>
    <xf numFmtId="0" fontId="65" fillId="37" borderId="13" xfId="0" applyFont="1" applyFill="1" applyBorder="1" applyAlignment="1" applyProtection="1">
      <alignment horizontal="left" vertical="center" wrapText="1" indent="1"/>
      <protection hidden="1"/>
    </xf>
    <xf numFmtId="0" fontId="65" fillId="0" borderId="13" xfId="0" applyFont="1" applyBorder="1" applyAlignment="1" applyProtection="1">
      <alignment horizontal="left" vertical="center" wrapText="1" indent="1"/>
      <protection locked="0" hidden="1"/>
    </xf>
    <xf numFmtId="0" fontId="65" fillId="0" borderId="12" xfId="0" applyFont="1" applyBorder="1" applyAlignment="1" applyProtection="1">
      <alignment horizontal="left" vertical="center" wrapText="1" indent="1"/>
      <protection locked="0" hidden="1"/>
    </xf>
    <xf numFmtId="49" fontId="65" fillId="0" borderId="11" xfId="0" applyNumberFormat="1" applyFont="1" applyBorder="1" applyAlignment="1" applyProtection="1">
      <alignment horizontal="left" vertical="center" wrapText="1" indent="1"/>
      <protection locked="0"/>
    </xf>
    <xf numFmtId="49" fontId="65" fillId="0" borderId="12" xfId="0" applyNumberFormat="1" applyFont="1" applyBorder="1" applyAlignment="1" applyProtection="1">
      <alignment horizontal="left" vertical="center" wrapText="1" indent="1"/>
      <protection locked="0"/>
    </xf>
    <xf numFmtId="49" fontId="48" fillId="36" borderId="11" xfId="0" applyNumberFormat="1" applyFont="1" applyFill="1" applyBorder="1" applyAlignment="1">
      <alignment horizontal="left" vertical="center" indent="1"/>
    </xf>
    <xf numFmtId="49" fontId="48" fillId="36" borderId="13" xfId="0" applyNumberFormat="1" applyFont="1" applyFill="1" applyBorder="1" applyAlignment="1">
      <alignment horizontal="left" vertical="center" indent="1"/>
    </xf>
    <xf numFmtId="49" fontId="65" fillId="0" borderId="13" xfId="0" applyNumberFormat="1" applyFont="1" applyBorder="1" applyAlignment="1" applyProtection="1">
      <alignment horizontal="left" vertical="center" wrapText="1" indent="1"/>
      <protection locked="0" hidden="1"/>
    </xf>
    <xf numFmtId="49" fontId="65" fillId="0" borderId="12" xfId="0" applyNumberFormat="1" applyFont="1" applyBorder="1" applyAlignment="1" applyProtection="1">
      <alignment horizontal="left" vertical="center" wrapText="1" indent="1"/>
      <protection locked="0" hidden="1"/>
    </xf>
    <xf numFmtId="0" fontId="65" fillId="37" borderId="12" xfId="0" applyFont="1" applyFill="1" applyBorder="1" applyAlignment="1" applyProtection="1">
      <alignment horizontal="left" vertical="center" wrapText="1" indent="1"/>
      <protection hidden="1"/>
    </xf>
    <xf numFmtId="49" fontId="48" fillId="36" borderId="11" xfId="0" applyNumberFormat="1" applyFont="1" applyFill="1" applyBorder="1" applyAlignment="1">
      <alignment horizontal="left" vertical="center" wrapText="1" indent="1"/>
    </xf>
    <xf numFmtId="49" fontId="48" fillId="36" borderId="13" xfId="0" applyNumberFormat="1" applyFont="1" applyFill="1" applyBorder="1" applyAlignment="1">
      <alignment horizontal="left" vertical="center" wrapText="1" indent="1"/>
    </xf>
    <xf numFmtId="0" fontId="50" fillId="35" borderId="11" xfId="0" applyFont="1" applyFill="1" applyBorder="1" applyAlignment="1">
      <alignment horizontal="left" vertical="center" indent="1"/>
    </xf>
    <xf numFmtId="0" fontId="50" fillId="35" borderId="13" xfId="0" applyFont="1" applyFill="1" applyBorder="1" applyAlignment="1">
      <alignment horizontal="left" vertical="center" indent="1"/>
    </xf>
    <xf numFmtId="0" fontId="50" fillId="35" borderId="12" xfId="0" applyFont="1" applyFill="1" applyBorder="1" applyAlignment="1">
      <alignment horizontal="left" vertical="center" indent="1"/>
    </xf>
    <xf numFmtId="0" fontId="65" fillId="37" borderId="22" xfId="0" applyFont="1" applyFill="1" applyBorder="1" applyAlignment="1">
      <alignment horizontal="left"/>
    </xf>
    <xf numFmtId="0" fontId="65" fillId="37" borderId="23" xfId="0" applyFont="1" applyFill="1" applyBorder="1" applyAlignment="1">
      <alignment horizontal="left"/>
    </xf>
    <xf numFmtId="0" fontId="65" fillId="37" borderId="24" xfId="0" applyFont="1" applyFill="1" applyBorder="1" applyAlignment="1">
      <alignment horizontal="left"/>
    </xf>
    <xf numFmtId="49" fontId="48" fillId="36" borderId="12" xfId="0" applyNumberFormat="1" applyFont="1" applyFill="1" applyBorder="1" applyAlignment="1">
      <alignment horizontal="left" vertical="center" wrapText="1" indent="1"/>
    </xf>
    <xf numFmtId="0" fontId="65" fillId="37" borderId="1" xfId="0" applyFont="1" applyFill="1" applyBorder="1" applyAlignment="1">
      <alignment horizontal="left" vertical="center" wrapText="1" indent="1"/>
    </xf>
    <xf numFmtId="0" fontId="48" fillId="36" borderId="22" xfId="42" applyFont="1" applyFill="1" applyBorder="1" applyAlignment="1">
      <alignment horizontal="right" vertical="top" wrapText="1"/>
    </xf>
    <xf numFmtId="0" fontId="48" fillId="36" borderId="23" xfId="42" applyFont="1" applyFill="1" applyBorder="1" applyAlignment="1">
      <alignment horizontal="right" vertical="top" wrapText="1"/>
    </xf>
    <xf numFmtId="0" fontId="48" fillId="36" borderId="29" xfId="42" applyFont="1" applyFill="1" applyBorder="1" applyAlignment="1">
      <alignment horizontal="right" vertical="top" wrapText="1"/>
    </xf>
    <xf numFmtId="0" fontId="48" fillId="36" borderId="0" xfId="42" applyFont="1" applyFill="1" applyBorder="1" applyAlignment="1">
      <alignment horizontal="right" vertical="top" wrapText="1"/>
    </xf>
    <xf numFmtId="0" fontId="48" fillId="36" borderId="28" xfId="42" applyFont="1" applyFill="1" applyBorder="1" applyAlignment="1">
      <alignment horizontal="right" vertical="top" wrapText="1"/>
    </xf>
    <xf numFmtId="0" fontId="48" fillId="36" borderId="26" xfId="42" applyFont="1" applyFill="1" applyBorder="1" applyAlignment="1">
      <alignment horizontal="right" vertical="top" wrapText="1"/>
    </xf>
    <xf numFmtId="0" fontId="65" fillId="0" borderId="1" xfId="0" applyFont="1" applyBorder="1" applyAlignment="1" applyProtection="1">
      <alignment horizontal="center"/>
      <protection locked="0"/>
    </xf>
    <xf numFmtId="0" fontId="42" fillId="0" borderId="0" xfId="0" applyFont="1" applyAlignment="1">
      <alignment horizontal="right" vertical="top" wrapText="1"/>
    </xf>
    <xf numFmtId="49" fontId="65" fillId="0" borderId="13" xfId="0" applyNumberFormat="1" applyFont="1" applyBorder="1" applyAlignment="1" applyProtection="1">
      <alignment horizontal="left" vertical="center" wrapText="1" indent="1"/>
      <protection locked="0"/>
    </xf>
    <xf numFmtId="49" fontId="48" fillId="36" borderId="1" xfId="0" applyNumberFormat="1" applyFont="1" applyFill="1" applyBorder="1" applyAlignment="1">
      <alignment horizontal="left" vertical="center" wrapText="1" indent="1"/>
    </xf>
    <xf numFmtId="0" fontId="45" fillId="2" borderId="18" xfId="0" applyFont="1" applyFill="1" applyBorder="1" applyAlignment="1">
      <alignment horizontal="center"/>
    </xf>
    <xf numFmtId="0" fontId="45" fillId="2" borderId="19" xfId="0" applyFont="1" applyFill="1" applyBorder="1" applyAlignment="1">
      <alignment horizontal="center"/>
    </xf>
    <xf numFmtId="0" fontId="45" fillId="2" borderId="20" xfId="0" applyFont="1" applyFill="1" applyBorder="1" applyAlignment="1">
      <alignment horizontal="center"/>
    </xf>
    <xf numFmtId="0" fontId="65" fillId="0" borderId="11" xfId="0" applyFont="1" applyBorder="1" applyAlignment="1" applyProtection="1">
      <alignment horizontal="left" indent="1"/>
      <protection locked="0"/>
    </xf>
    <xf numFmtId="0" fontId="65" fillId="0" borderId="13" xfId="0" applyFont="1" applyBorder="1" applyAlignment="1" applyProtection="1">
      <alignment horizontal="left" indent="1"/>
      <protection locked="0"/>
    </xf>
    <xf numFmtId="0" fontId="65" fillId="0" borderId="12" xfId="0" applyFont="1" applyBorder="1" applyAlignment="1" applyProtection="1">
      <alignment horizontal="left" indent="1"/>
      <protection locked="0"/>
    </xf>
    <xf numFmtId="0" fontId="48" fillId="36" borderId="11" xfId="42" applyFont="1" applyFill="1" applyBorder="1" applyAlignment="1">
      <alignment horizontal="right" indent="1"/>
    </xf>
    <xf numFmtId="0" fontId="48" fillId="36" borderId="13" xfId="42" applyFont="1" applyFill="1" applyBorder="1" applyAlignment="1">
      <alignment horizontal="right" indent="1"/>
    </xf>
    <xf numFmtId="0" fontId="48" fillId="36" borderId="12" xfId="42" applyFont="1" applyFill="1" applyBorder="1" applyAlignment="1">
      <alignment horizontal="right" indent="1"/>
    </xf>
    <xf numFmtId="165" fontId="65" fillId="0" borderId="11" xfId="0" applyNumberFormat="1" applyFont="1" applyBorder="1" applyAlignment="1" applyProtection="1">
      <alignment horizontal="left" indent="1"/>
      <protection locked="0"/>
    </xf>
    <xf numFmtId="165" fontId="65" fillId="0" borderId="13" xfId="0" applyNumberFormat="1" applyFont="1" applyBorder="1" applyAlignment="1" applyProtection="1">
      <alignment horizontal="left" indent="1"/>
      <protection locked="0"/>
    </xf>
    <xf numFmtId="165" fontId="65" fillId="0" borderId="12" xfId="0" applyNumberFormat="1" applyFont="1" applyBorder="1" applyAlignment="1" applyProtection="1">
      <alignment horizontal="left" indent="1"/>
      <protection locked="0"/>
    </xf>
    <xf numFmtId="0" fontId="44" fillId="37" borderId="21" xfId="0" applyFont="1" applyFill="1" applyBorder="1" applyAlignment="1">
      <alignment horizontal="center" vertical="center"/>
    </xf>
    <xf numFmtId="0" fontId="45" fillId="2" borderId="14" xfId="0" applyFont="1" applyFill="1" applyBorder="1" applyAlignment="1">
      <alignment horizontal="center"/>
    </xf>
    <xf numFmtId="0" fontId="45" fillId="2" borderId="15" xfId="0" applyFont="1" applyFill="1" applyBorder="1" applyAlignment="1">
      <alignment horizontal="center"/>
    </xf>
    <xf numFmtId="0" fontId="65" fillId="0" borderId="11" xfId="0" applyFont="1" applyBorder="1" applyAlignment="1" applyProtection="1">
      <alignment horizontal="left" vertical="center" indent="1"/>
      <protection locked="0"/>
    </xf>
    <xf numFmtId="0" fontId="65" fillId="0" borderId="13" xfId="0" applyFont="1" applyBorder="1" applyAlignment="1" applyProtection="1">
      <alignment horizontal="left" vertical="center" indent="1"/>
      <protection locked="0"/>
    </xf>
    <xf numFmtId="0" fontId="65" fillId="0" borderId="12" xfId="0" applyFont="1" applyBorder="1" applyAlignment="1" applyProtection="1">
      <alignment horizontal="left" vertical="center" indent="1"/>
      <protection locked="0"/>
    </xf>
    <xf numFmtId="164" fontId="56" fillId="0" borderId="0" xfId="0" applyNumberFormat="1" applyFont="1" applyAlignment="1">
      <alignment horizontal="right"/>
    </xf>
    <xf numFmtId="0" fontId="65" fillId="0" borderId="11" xfId="42" applyFont="1" applyBorder="1" applyAlignment="1" applyProtection="1">
      <alignment horizontal="left" vertical="top" wrapText="1" indent="1"/>
      <protection locked="0"/>
    </xf>
    <xf numFmtId="0" fontId="65" fillId="0" borderId="13" xfId="42" applyFont="1" applyBorder="1" applyAlignment="1" applyProtection="1">
      <alignment horizontal="left" vertical="top" wrapText="1" indent="1"/>
      <protection locked="0"/>
    </xf>
    <xf numFmtId="0" fontId="65" fillId="0" borderId="12" xfId="42" applyFont="1" applyBorder="1" applyAlignment="1" applyProtection="1">
      <alignment horizontal="left" vertical="top" wrapText="1" indent="1"/>
      <protection locked="0"/>
    </xf>
    <xf numFmtId="166" fontId="65" fillId="0" borderId="1" xfId="0" applyNumberFormat="1" applyFont="1" applyBorder="1" applyAlignment="1" applyProtection="1">
      <alignment horizontal="left" vertical="center" indent="1"/>
      <protection locked="0"/>
    </xf>
    <xf numFmtId="166" fontId="65" fillId="0" borderId="12" xfId="0" applyNumberFormat="1" applyFont="1" applyBorder="1" applyAlignment="1" applyProtection="1">
      <alignment horizontal="left" vertical="center" indent="1"/>
      <protection locked="0"/>
    </xf>
    <xf numFmtId="49" fontId="68" fillId="0" borderId="11" xfId="0" applyNumberFormat="1" applyFont="1" applyBorder="1" applyAlignment="1" applyProtection="1">
      <alignment horizontal="left" vertical="top" wrapText="1" indent="1"/>
      <protection locked="0"/>
    </xf>
    <xf numFmtId="49" fontId="68" fillId="0" borderId="13" xfId="0" applyNumberFormat="1" applyFont="1" applyBorder="1" applyAlignment="1" applyProtection="1">
      <alignment horizontal="left" vertical="top" wrapText="1" indent="1"/>
      <protection locked="0"/>
    </xf>
    <xf numFmtId="49" fontId="68" fillId="0" borderId="12" xfId="0" applyNumberFormat="1" applyFont="1" applyBorder="1" applyAlignment="1" applyProtection="1">
      <alignment horizontal="left" vertical="top" wrapText="1" indent="1"/>
      <protection locked="0"/>
    </xf>
    <xf numFmtId="0" fontId="66" fillId="0" borderId="12" xfId="42" applyFont="1" applyBorder="1" applyAlignment="1" applyProtection="1">
      <alignment horizontal="left" vertical="center" indent="1"/>
      <protection locked="0"/>
    </xf>
    <xf numFmtId="0" fontId="67" fillId="0" borderId="1" xfId="0" applyFont="1" applyBorder="1" applyAlignment="1" applyProtection="1">
      <alignment horizontal="left" vertical="center" indent="1"/>
      <protection locked="0"/>
    </xf>
    <xf numFmtId="0" fontId="65" fillId="0" borderId="1" xfId="0" applyFont="1" applyBorder="1" applyAlignment="1" applyProtection="1">
      <alignment horizontal="left" wrapText="1" indent="1"/>
      <protection locked="0"/>
    </xf>
    <xf numFmtId="0" fontId="65" fillId="0" borderId="1" xfId="0" applyFont="1" applyBorder="1" applyAlignment="1" applyProtection="1">
      <alignment horizontal="center" vertical="center"/>
      <protection locked="0"/>
    </xf>
    <xf numFmtId="0" fontId="54" fillId="0" borderId="0" xfId="42" applyFont="1" applyAlignment="1">
      <alignment horizontal="center"/>
    </xf>
    <xf numFmtId="0" fontId="55" fillId="0" borderId="0" xfId="0" applyFont="1" applyAlignment="1">
      <alignment horizontal="center"/>
    </xf>
    <xf numFmtId="167" fontId="65" fillId="0" borderId="1" xfId="0" applyNumberFormat="1" applyFont="1" applyBorder="1" applyAlignment="1" applyProtection="1">
      <alignment horizontal="center" vertical="center"/>
      <protection locked="0"/>
    </xf>
    <xf numFmtId="0" fontId="48" fillId="36" borderId="1" xfId="42" applyFont="1" applyFill="1" applyBorder="1" applyAlignment="1">
      <alignment horizontal="center" vertical="center"/>
    </xf>
    <xf numFmtId="0" fontId="48" fillId="36" borderId="1" xfId="0" applyFont="1" applyFill="1" applyBorder="1" applyAlignment="1" applyProtection="1">
      <alignment horizontal="right" vertical="center" indent="1"/>
      <protection hidden="1"/>
    </xf>
    <xf numFmtId="0" fontId="51" fillId="0" borderId="13" xfId="0" applyFont="1" applyBorder="1" applyAlignment="1" applyProtection="1">
      <alignment horizontal="left" vertical="center" indent="1"/>
      <protection hidden="1"/>
    </xf>
    <xf numFmtId="0" fontId="42" fillId="0" borderId="0" xfId="0" applyFont="1" applyAlignment="1" applyProtection="1">
      <alignment horizontal="right" vertical="top" wrapText="1"/>
      <protection hidden="1"/>
    </xf>
    <xf numFmtId="0" fontId="48" fillId="36" borderId="28" xfId="0" applyFont="1" applyFill="1" applyBorder="1" applyAlignment="1" applyProtection="1">
      <alignment horizontal="right" vertical="center" indent="1"/>
      <protection hidden="1"/>
    </xf>
    <xf numFmtId="0" fontId="48" fillId="36" borderId="26" xfId="0" applyFont="1" applyFill="1" applyBorder="1" applyAlignment="1" applyProtection="1">
      <alignment horizontal="right" vertical="center" indent="1"/>
      <protection hidden="1"/>
    </xf>
    <xf numFmtId="0" fontId="48" fillId="36" borderId="27" xfId="0" applyFont="1" applyFill="1" applyBorder="1" applyAlignment="1" applyProtection="1">
      <alignment horizontal="right" vertical="center" indent="1"/>
      <protection hidden="1"/>
    </xf>
    <xf numFmtId="0" fontId="51" fillId="0" borderId="26" xfId="0" applyFont="1" applyBorder="1" applyAlignment="1" applyProtection="1">
      <alignment horizontal="left" vertical="center" indent="1"/>
      <protection hidden="1"/>
    </xf>
    <xf numFmtId="0" fontId="51" fillId="0" borderId="27" xfId="0" applyFont="1" applyBorder="1" applyAlignment="1" applyProtection="1">
      <alignment horizontal="left" vertical="center" indent="1"/>
      <protection hidden="1"/>
    </xf>
    <xf numFmtId="0" fontId="48" fillId="36" borderId="11" xfId="0" applyFont="1" applyFill="1" applyBorder="1" applyAlignment="1" applyProtection="1">
      <alignment horizontal="right" vertical="center" indent="1"/>
      <protection hidden="1"/>
    </xf>
    <xf numFmtId="0" fontId="48" fillId="36" borderId="13" xfId="0" applyFont="1" applyFill="1" applyBorder="1" applyAlignment="1" applyProtection="1">
      <alignment horizontal="right" vertical="center" indent="1"/>
      <protection hidden="1"/>
    </xf>
    <xf numFmtId="0" fontId="48" fillId="36" borderId="12" xfId="0" applyFont="1" applyFill="1" applyBorder="1" applyAlignment="1" applyProtection="1">
      <alignment horizontal="right" vertical="center" indent="1"/>
      <protection hidden="1"/>
    </xf>
    <xf numFmtId="0" fontId="51" fillId="0" borderId="12" xfId="0" applyFont="1" applyBorder="1" applyAlignment="1" applyProtection="1">
      <alignment horizontal="left" vertical="center" indent="1"/>
      <protection hidden="1"/>
    </xf>
    <xf numFmtId="164" fontId="41" fillId="0" borderId="28" xfId="0" applyNumberFormat="1" applyFont="1" applyBorder="1" applyAlignment="1" applyProtection="1">
      <alignment horizontal="left" vertical="center" indent="1"/>
      <protection locked="0" hidden="1"/>
    </xf>
    <xf numFmtId="164" fontId="41" fillId="0" borderId="26" xfId="0" applyNumberFormat="1" applyFont="1" applyBorder="1" applyAlignment="1" applyProtection="1">
      <alignment horizontal="left" vertical="center" indent="1"/>
      <protection locked="0" hidden="1"/>
    </xf>
    <xf numFmtId="164" fontId="41" fillId="0" borderId="27" xfId="0" applyNumberFormat="1" applyFont="1" applyBorder="1" applyAlignment="1" applyProtection="1">
      <alignment horizontal="left" vertical="center" indent="1"/>
      <protection locked="0" hidden="1"/>
    </xf>
    <xf numFmtId="0" fontId="41" fillId="0" borderId="28" xfId="0" applyFont="1" applyBorder="1" applyAlignment="1" applyProtection="1">
      <alignment horizontal="left" vertical="center" indent="1"/>
      <protection hidden="1"/>
    </xf>
    <xf numFmtId="0" fontId="41" fillId="0" borderId="26" xfId="0" applyFont="1" applyBorder="1" applyAlignment="1" applyProtection="1">
      <alignment horizontal="left" vertical="center" indent="1"/>
      <protection hidden="1"/>
    </xf>
    <xf numFmtId="0" fontId="41" fillId="0" borderId="27" xfId="0" applyFont="1" applyBorder="1" applyAlignment="1" applyProtection="1">
      <alignment horizontal="left" vertical="center" indent="1"/>
      <protection hidden="1"/>
    </xf>
    <xf numFmtId="0" fontId="51" fillId="0" borderId="11" xfId="0" applyFont="1" applyBorder="1" applyAlignment="1" applyProtection="1">
      <alignment horizontal="left" vertical="center" indent="1"/>
      <protection hidden="1"/>
    </xf>
    <xf numFmtId="0" fontId="51" fillId="0" borderId="26" xfId="0" applyFont="1" applyBorder="1" applyAlignment="1" applyProtection="1">
      <alignment horizontal="center" wrapText="1"/>
      <protection hidden="1"/>
    </xf>
    <xf numFmtId="0" fontId="51" fillId="0" borderId="13" xfId="0" applyFont="1" applyBorder="1" applyAlignment="1" applyProtection="1">
      <alignment horizontal="left" vertical="center" wrapText="1" indent="1"/>
      <protection hidden="1"/>
    </xf>
    <xf numFmtId="0" fontId="51" fillId="0" borderId="12" xfId="0" applyFont="1" applyBorder="1" applyAlignment="1" applyProtection="1">
      <alignment horizontal="left" vertical="center" wrapText="1" indent="1"/>
      <protection hidden="1"/>
    </xf>
    <xf numFmtId="0" fontId="48" fillId="36" borderId="1" xfId="0" applyFont="1" applyFill="1" applyBorder="1" applyAlignment="1" applyProtection="1">
      <alignment horizontal="right" vertical="center" wrapText="1" indent="1"/>
      <protection hidden="1"/>
    </xf>
    <xf numFmtId="0" fontId="51" fillId="0" borderId="1" xfId="0" applyFont="1" applyBorder="1" applyAlignment="1" applyProtection="1">
      <alignment horizontal="left" vertical="center" wrapText="1" indent="1"/>
      <protection hidden="1"/>
    </xf>
    <xf numFmtId="0" fontId="48" fillId="36" borderId="22" xfId="0" applyFont="1" applyFill="1" applyBorder="1" applyAlignment="1" applyProtection="1">
      <alignment horizontal="right" vertical="center" wrapText="1" indent="1"/>
      <protection hidden="1"/>
    </xf>
    <xf numFmtId="0" fontId="48" fillId="36" borderId="23" xfId="0" applyFont="1" applyFill="1" applyBorder="1" applyAlignment="1" applyProtection="1">
      <alignment horizontal="right" vertical="center" wrapText="1" indent="1"/>
      <protection hidden="1"/>
    </xf>
    <xf numFmtId="0" fontId="48" fillId="36" borderId="24" xfId="0" applyFont="1" applyFill="1" applyBorder="1" applyAlignment="1" applyProtection="1">
      <alignment horizontal="right" vertical="center" wrapText="1" indent="1"/>
      <protection hidden="1"/>
    </xf>
    <xf numFmtId="0" fontId="48" fillId="36" borderId="29" xfId="0" applyFont="1" applyFill="1" applyBorder="1" applyAlignment="1" applyProtection="1">
      <alignment horizontal="right" vertical="center" wrapText="1" indent="1"/>
      <protection hidden="1"/>
    </xf>
    <xf numFmtId="0" fontId="48" fillId="36" borderId="0" xfId="0" applyFont="1" applyFill="1" applyAlignment="1" applyProtection="1">
      <alignment horizontal="right" vertical="center" wrapText="1" indent="1"/>
      <protection hidden="1"/>
    </xf>
    <xf numFmtId="0" fontId="48" fillId="36" borderId="25" xfId="0" applyFont="1" applyFill="1" applyBorder="1" applyAlignment="1" applyProtection="1">
      <alignment horizontal="right" vertical="center" wrapText="1" indent="1"/>
      <protection hidden="1"/>
    </xf>
    <xf numFmtId="0" fontId="48" fillId="36" borderId="28" xfId="0" applyFont="1" applyFill="1" applyBorder="1" applyAlignment="1" applyProtection="1">
      <alignment horizontal="right" vertical="center" wrapText="1" indent="1"/>
      <protection hidden="1"/>
    </xf>
    <xf numFmtId="0" fontId="48" fillId="36" borderId="26" xfId="0" applyFont="1" applyFill="1" applyBorder="1" applyAlignment="1" applyProtection="1">
      <alignment horizontal="right" vertical="center" wrapText="1" indent="1"/>
      <protection hidden="1"/>
    </xf>
    <xf numFmtId="0" fontId="48" fillId="36" borderId="27" xfId="0" applyFont="1" applyFill="1" applyBorder="1" applyAlignment="1" applyProtection="1">
      <alignment horizontal="right" vertical="center" wrapText="1" indent="1"/>
      <protection hidden="1"/>
    </xf>
    <xf numFmtId="0" fontId="56" fillId="0" borderId="22" xfId="0" applyFont="1" applyBorder="1" applyAlignment="1" applyProtection="1">
      <alignment horizontal="left" vertical="center" wrapText="1" indent="1"/>
      <protection hidden="1"/>
    </xf>
    <xf numFmtId="0" fontId="56" fillId="0" borderId="23" xfId="0" applyFont="1" applyBorder="1" applyAlignment="1" applyProtection="1">
      <alignment horizontal="left" vertical="center" wrapText="1" indent="1"/>
      <protection hidden="1"/>
    </xf>
    <xf numFmtId="0" fontId="56" fillId="0" borderId="24" xfId="0" applyFont="1" applyBorder="1" applyAlignment="1" applyProtection="1">
      <alignment horizontal="left" vertical="center" wrapText="1" indent="1"/>
      <protection hidden="1"/>
    </xf>
    <xf numFmtId="0" fontId="56" fillId="0" borderId="29" xfId="0" applyFont="1" applyBorder="1" applyAlignment="1" applyProtection="1">
      <alignment horizontal="left" vertical="center" wrapText="1" indent="1"/>
      <protection hidden="1"/>
    </xf>
    <xf numFmtId="0" fontId="56" fillId="0" borderId="0" xfId="0" applyFont="1" applyAlignment="1" applyProtection="1">
      <alignment horizontal="left" vertical="center" wrapText="1" indent="1"/>
      <protection hidden="1"/>
    </xf>
    <xf numFmtId="0" fontId="56" fillId="0" borderId="25" xfId="0" applyFont="1" applyBorder="1" applyAlignment="1" applyProtection="1">
      <alignment horizontal="left" vertical="center" wrapText="1" indent="1"/>
      <protection hidden="1"/>
    </xf>
    <xf numFmtId="0" fontId="56" fillId="0" borderId="28" xfId="0" applyFont="1" applyBorder="1" applyAlignment="1" applyProtection="1">
      <alignment horizontal="left" vertical="center" wrapText="1" indent="1"/>
      <protection hidden="1"/>
    </xf>
    <xf numFmtId="0" fontId="56" fillId="0" borderId="26" xfId="0" applyFont="1" applyBorder="1" applyAlignment="1" applyProtection="1">
      <alignment horizontal="left" vertical="center" wrapText="1" indent="1"/>
      <protection hidden="1"/>
    </xf>
    <xf numFmtId="0" fontId="56" fillId="0" borderId="27" xfId="0" applyFont="1" applyBorder="1" applyAlignment="1" applyProtection="1">
      <alignment horizontal="left" vertical="center" wrapText="1" indent="1"/>
      <protection hidden="1"/>
    </xf>
    <xf numFmtId="0" fontId="61" fillId="39" borderId="26" xfId="0" applyFont="1" applyFill="1" applyBorder="1"/>
  </cellXfs>
  <cellStyles count="49">
    <cellStyle name="20% - Accent1" xfId="17" builtinId="30" customBuiltin="1"/>
    <cellStyle name="20% - Accent2" xfId="21" builtinId="34" customBuiltin="1"/>
    <cellStyle name="20% - Accent3" xfId="25" builtinId="38" customBuiltin="1"/>
    <cellStyle name="20% - Accent4" xfId="29" builtinId="42" customBuiltin="1"/>
    <cellStyle name="20% - Accent5" xfId="33" builtinId="46" customBuiltin="1"/>
    <cellStyle name="20% - Accent6" xfId="37" builtinId="50" customBuiltin="1"/>
    <cellStyle name="40% - Accent1" xfId="18" builtinId="31" customBuiltin="1"/>
    <cellStyle name="40% - Accent2" xfId="22" builtinId="35" customBuiltin="1"/>
    <cellStyle name="40% - Accent3" xfId="26" builtinId="39" customBuiltin="1"/>
    <cellStyle name="40% - Accent4" xfId="30" builtinId="43" customBuiltin="1"/>
    <cellStyle name="40% - Accent5" xfId="34" builtinId="47" customBuiltin="1"/>
    <cellStyle name="40% - Accent6" xfId="38" builtinId="51" customBuiltin="1"/>
    <cellStyle name="60% - Accent1" xfId="19" builtinId="32" customBuiltin="1"/>
    <cellStyle name="60% - Accent2" xfId="23" builtinId="36" customBuiltin="1"/>
    <cellStyle name="60% - Accent3" xfId="27" builtinId="40" customBuiltin="1"/>
    <cellStyle name="60% - Accent4" xfId="31" builtinId="44" customBuiltin="1"/>
    <cellStyle name="60% - Accent5" xfId="35" builtinId="48" customBuiltin="1"/>
    <cellStyle name="60% - Accent6" xfId="39" builtinId="52" customBuiltin="1"/>
    <cellStyle name="Accent1" xfId="16" builtinId="29" customBuiltin="1"/>
    <cellStyle name="Accent2" xfId="20" builtinId="33" customBuiltin="1"/>
    <cellStyle name="Accent3" xfId="24" builtinId="37" customBuiltin="1"/>
    <cellStyle name="Accent4" xfId="28" builtinId="41" customBuiltin="1"/>
    <cellStyle name="Accent5" xfId="32" builtinId="45" customBuiltin="1"/>
    <cellStyle name="Accent6" xfId="36" builtinId="49" customBuiltin="1"/>
    <cellStyle name="Bad" xfId="6" builtinId="27" customBuiltin="1"/>
    <cellStyle name="Calculation" xfId="10" builtinId="22" customBuiltin="1"/>
    <cellStyle name="Check Cell" xfId="12" builtinId="23" customBuiltin="1"/>
    <cellStyle name="Explanatory Text" xfId="14" builtinId="53"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Hyperlink" xfId="42" builtinId="8"/>
    <cellStyle name="Hyperlink 2" xfId="48" xr:uid="{08E1560C-3C2E-4D3E-A822-85BB970EB361}"/>
    <cellStyle name="Input" xfId="8" builtinId="20" customBuiltin="1"/>
    <cellStyle name="Linked Cell" xfId="11" builtinId="24" customBuiltin="1"/>
    <cellStyle name="Neutral" xfId="7" builtinId="28" customBuiltin="1"/>
    <cellStyle name="Normal" xfId="0" builtinId="0"/>
    <cellStyle name="Normal 2" xfId="40" xr:uid="{00000000-0005-0000-0000-000026000000}"/>
    <cellStyle name="Normal 3" xfId="43" xr:uid="{00000000-0005-0000-0000-000027000000}"/>
    <cellStyle name="Normal 3 2" xfId="45" xr:uid="{00000000-0005-0000-0000-000028000000}"/>
    <cellStyle name="Normal 5" xfId="41" xr:uid="{00000000-0005-0000-0000-000029000000}"/>
    <cellStyle name="Normal_Add CTA Request" xfId="47" xr:uid="{BDC086B5-3BFC-4FFB-9673-559F67499DC1}"/>
    <cellStyle name="Note 2" xfId="44" xr:uid="{00000000-0005-0000-0000-00002A000000}"/>
    <cellStyle name="Output" xfId="9" builtinId="21" customBuiltin="1"/>
    <cellStyle name="Title 2" xfId="46" xr:uid="{00000000-0005-0000-0000-00002C000000}"/>
    <cellStyle name="Total" xfId="15" builtinId="25" customBuiltin="1"/>
    <cellStyle name="Warning Text" xfId="13" builtinId="11" customBuiltin="1"/>
  </cellStyles>
  <dxfs count="7">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Light"/>
        <family val="2"/>
        <scheme val="none"/>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1"/>
        <color theme="1"/>
        <name val="Calibri Light"/>
        <family val="2"/>
        <scheme val="none"/>
      </font>
      <fill>
        <patternFill patternType="none">
          <fgColor indexed="64"/>
          <bgColor indexed="65"/>
        </patternFill>
      </fill>
      <alignment horizontal="left" vertical="top" textRotation="0" wrapText="1" indent="0" justifyLastLine="0" shrinkToFit="0" readingOrder="0"/>
    </dxf>
    <dxf>
      <font>
        <b/>
        <strike val="0"/>
        <outline val="0"/>
        <shadow val="0"/>
        <u val="none"/>
        <vertAlign val="baseline"/>
        <sz val="11"/>
        <color theme="1"/>
        <name val="Calibri Light"/>
        <family val="2"/>
        <scheme val="none"/>
      </font>
      <fill>
        <patternFill patternType="none">
          <fgColor indexed="64"/>
          <bgColor auto="1"/>
        </patternFill>
      </fill>
    </dxf>
    <dxf>
      <font>
        <strike val="0"/>
        <outline val="0"/>
        <shadow val="0"/>
        <vertAlign val="baseline"/>
        <name val="Calibri Light"/>
        <family val="2"/>
        <scheme val="none"/>
      </font>
    </dxf>
    <dxf>
      <font>
        <strike val="0"/>
        <outline val="0"/>
        <shadow val="0"/>
        <u val="none"/>
        <vertAlign val="baseline"/>
        <sz val="11"/>
        <color theme="0" tint="-4.9989318521683403E-2"/>
        <name val="Calibri Light"/>
        <family val="2"/>
        <scheme val="none"/>
      </font>
      <fill>
        <patternFill patternType="none">
          <fgColor indexed="64"/>
          <bgColor auto="1"/>
        </patternFill>
      </fill>
    </dxf>
  </dxfs>
  <tableStyles count="0" defaultTableStyle="TableStyleMedium2" defaultPivotStyle="PivotStyleLight16"/>
  <colors>
    <mruColors>
      <color rgb="FF0000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http://doa.alaska.gov/dof/charge_cards/agency_contact.html" TargetMode="External"/><Relationship Id="rId3" Type="http://schemas.openxmlformats.org/officeDocument/2006/relationships/image" Target="../media/image2.jpeg"/><Relationship Id="rId7" Type="http://schemas.openxmlformats.org/officeDocument/2006/relationships/image" Target="../media/image4.jpeg"/><Relationship Id="rId2" Type="http://schemas.openxmlformats.org/officeDocument/2006/relationships/hyperlink" Target="https://stateofalaska.sharepoint.com/sites/DOA/DOF/Intranet/ALL_DEPTS-HRM-EE.xlsx" TargetMode="External"/><Relationship Id="rId1" Type="http://schemas.openxmlformats.org/officeDocument/2006/relationships/image" Target="../media/image1.jpeg"/><Relationship Id="rId6" Type="http://schemas.openxmlformats.org/officeDocument/2006/relationships/hyperlink" Target="http://doa.alaska.gov/dof/charge_cards/resource/USBank_AO_FEG.pdf" TargetMode="External"/><Relationship Id="rId5" Type="http://schemas.openxmlformats.org/officeDocument/2006/relationships/image" Target="../media/image3.jpeg"/><Relationship Id="rId4" Type="http://schemas.openxmlformats.org/officeDocument/2006/relationships/hyperlink" Target="http://cyberlaw.stanford.edu/blog/2012/11/who-owns-link-google-vs-european-publishers" TargetMode="External"/><Relationship Id="rId9"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4.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0</xdr:row>
      <xdr:rowOff>22860</xdr:rowOff>
    </xdr:from>
    <xdr:to>
      <xdr:col>0</xdr:col>
      <xdr:colOff>822960</xdr:colOff>
      <xdr:row>2</xdr:row>
      <xdr:rowOff>186404</xdr:rowOff>
    </xdr:to>
    <xdr:pic>
      <xdr:nvPicPr>
        <xdr:cNvPr id="2" name="Picture 1">
          <a:extLst>
            <a:ext uri="{FF2B5EF4-FFF2-40B4-BE49-F238E27FC236}">
              <a16:creationId xmlns:a16="http://schemas.microsoft.com/office/drawing/2014/main" id="{058302C4-06B6-41F7-97AA-33A3D0B1A16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 y="22860"/>
          <a:ext cx="769620" cy="696944"/>
        </a:xfrm>
        <a:prstGeom prst="rect">
          <a:avLst/>
        </a:prstGeom>
      </xdr:spPr>
    </xdr:pic>
    <xdr:clientData/>
  </xdr:twoCellAnchor>
  <xdr:twoCellAnchor editAs="absolute">
    <xdr:from>
      <xdr:col>0</xdr:col>
      <xdr:colOff>979170</xdr:colOff>
      <xdr:row>0</xdr:row>
      <xdr:rowOff>0</xdr:rowOff>
    </xdr:from>
    <xdr:to>
      <xdr:col>2</xdr:col>
      <xdr:colOff>1272540</xdr:colOff>
      <xdr:row>3</xdr:row>
      <xdr:rowOff>38100</xdr:rowOff>
    </xdr:to>
    <xdr:sp macro="" textlink="">
      <xdr:nvSpPr>
        <xdr:cNvPr id="3" name="TextBox 2">
          <a:extLst>
            <a:ext uri="{FF2B5EF4-FFF2-40B4-BE49-F238E27FC236}">
              <a16:creationId xmlns:a16="http://schemas.microsoft.com/office/drawing/2014/main" id="{8220D5C6-4FEC-49B4-BF6C-3B426638E929}"/>
            </a:ext>
          </a:extLst>
        </xdr:cNvPr>
        <xdr:cNvSpPr txBox="1"/>
      </xdr:nvSpPr>
      <xdr:spPr>
        <a:xfrm>
          <a:off x="979170" y="0"/>
          <a:ext cx="3409950" cy="868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u="none" strike="noStrike">
              <a:solidFill>
                <a:schemeClr val="dk1"/>
              </a:solidFill>
              <a:effectLst/>
              <a:latin typeface="Calibri Light" panose="020F0302020204030204" pitchFamily="34" charset="0"/>
              <a:ea typeface="+mn-ea"/>
              <a:cs typeface="Calibri Light" panose="020F0302020204030204" pitchFamily="34" charset="0"/>
            </a:rPr>
            <a:t>State of Alaska</a:t>
          </a:r>
        </a:p>
        <a:p>
          <a:r>
            <a:rPr lang="en-US" sz="1600" b="1" i="0" u="none" strike="noStrike">
              <a:solidFill>
                <a:schemeClr val="dk1"/>
              </a:solidFill>
              <a:effectLst/>
              <a:latin typeface="Calibri Light" panose="020F0302020204030204" pitchFamily="34" charset="0"/>
              <a:ea typeface="+mn-ea"/>
              <a:cs typeface="Calibri Light" panose="020F0302020204030204" pitchFamily="34" charset="0"/>
            </a:rPr>
            <a:t>Department of Administration</a:t>
          </a:r>
        </a:p>
        <a:p>
          <a:r>
            <a:rPr lang="en-US" sz="1600" b="1" i="0" u="none" strike="noStrike">
              <a:solidFill>
                <a:schemeClr val="dk1"/>
              </a:solidFill>
              <a:effectLst/>
              <a:latin typeface="Calibri Light" panose="020F0302020204030204" pitchFamily="34" charset="0"/>
              <a:ea typeface="+mn-ea"/>
              <a:cs typeface="Calibri Light" panose="020F0302020204030204" pitchFamily="34" charset="0"/>
            </a:rPr>
            <a:t>Division</a:t>
          </a:r>
          <a:r>
            <a:rPr lang="en-US" sz="1600" b="1" i="0" u="none" strike="noStrike" baseline="0">
              <a:solidFill>
                <a:schemeClr val="dk1"/>
              </a:solidFill>
              <a:effectLst/>
              <a:latin typeface="Calibri Light" panose="020F0302020204030204" pitchFamily="34" charset="0"/>
              <a:ea typeface="+mn-ea"/>
              <a:cs typeface="Calibri Light" panose="020F0302020204030204" pitchFamily="34" charset="0"/>
            </a:rPr>
            <a:t> of Finance</a:t>
          </a:r>
          <a:endParaRPr lang="en-US" sz="1600">
            <a:latin typeface="Calibri Light" panose="020F0302020204030204" pitchFamily="34" charset="0"/>
            <a:cs typeface="Calibri Light" panose="020F0302020204030204" pitchFamily="34" charset="0"/>
          </a:endParaRPr>
        </a:p>
      </xdr:txBody>
    </xdr:sp>
    <xdr:clientData/>
  </xdr:twoCellAnchor>
  <xdr:twoCellAnchor editAs="oneCell">
    <xdr:from>
      <xdr:col>2</xdr:col>
      <xdr:colOff>5238750</xdr:colOff>
      <xdr:row>16</xdr:row>
      <xdr:rowOff>43815</xdr:rowOff>
    </xdr:from>
    <xdr:to>
      <xdr:col>2</xdr:col>
      <xdr:colOff>5463540</xdr:colOff>
      <xdr:row>16</xdr:row>
      <xdr:rowOff>274320</xdr:rowOff>
    </xdr:to>
    <xdr:pic>
      <xdr:nvPicPr>
        <xdr:cNvPr id="7" name="Picture 6">
          <a:hlinkClick xmlns:r="http://schemas.openxmlformats.org/officeDocument/2006/relationships" r:id="rId2"/>
          <a:extLst>
            <a:ext uri="{FF2B5EF4-FFF2-40B4-BE49-F238E27FC236}">
              <a16:creationId xmlns:a16="http://schemas.microsoft.com/office/drawing/2014/main" id="{13E3BEB7-D1C8-45C5-AD34-BCF567945DFF}"/>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 uri="{837473B0-CC2E-450A-ABE3-18F120FF3D39}">
              <a1611:picAttrSrcUrl xmlns:a1611="http://schemas.microsoft.com/office/drawing/2016/11/main" r:id="rId4"/>
            </a:ext>
          </a:extLst>
        </a:blip>
        <a:stretch>
          <a:fillRect/>
        </a:stretch>
      </xdr:blipFill>
      <xdr:spPr>
        <a:xfrm>
          <a:off x="8267700" y="5692140"/>
          <a:ext cx="228600" cy="228600"/>
        </a:xfrm>
        <a:prstGeom prst="rect">
          <a:avLst/>
        </a:prstGeom>
      </xdr:spPr>
    </xdr:pic>
    <xdr:clientData/>
  </xdr:twoCellAnchor>
  <xdr:twoCellAnchor editAs="oneCell">
    <xdr:from>
      <xdr:col>2</xdr:col>
      <xdr:colOff>5244465</xdr:colOff>
      <xdr:row>17</xdr:row>
      <xdr:rowOff>36195</xdr:rowOff>
    </xdr:from>
    <xdr:to>
      <xdr:col>2</xdr:col>
      <xdr:colOff>5469255</xdr:colOff>
      <xdr:row>17</xdr:row>
      <xdr:rowOff>264795</xdr:rowOff>
    </xdr:to>
    <xdr:pic>
      <xdr:nvPicPr>
        <xdr:cNvPr id="8" name="Picture 7">
          <a:hlinkClick xmlns:r="http://schemas.openxmlformats.org/officeDocument/2006/relationships" r:id="rId2"/>
          <a:extLst>
            <a:ext uri="{FF2B5EF4-FFF2-40B4-BE49-F238E27FC236}">
              <a16:creationId xmlns:a16="http://schemas.microsoft.com/office/drawing/2014/main" id="{C9DD0A8B-6236-45B2-928D-198829B26780}"/>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 uri="{837473B0-CC2E-450A-ABE3-18F120FF3D39}">
              <a1611:picAttrSrcUrl xmlns:a1611="http://schemas.microsoft.com/office/drawing/2016/11/main" r:id="rId4"/>
            </a:ext>
          </a:extLst>
        </a:blip>
        <a:stretch>
          <a:fillRect/>
        </a:stretch>
      </xdr:blipFill>
      <xdr:spPr>
        <a:xfrm>
          <a:off x="8273415" y="6227445"/>
          <a:ext cx="228600" cy="228600"/>
        </a:xfrm>
        <a:prstGeom prst="rect">
          <a:avLst/>
        </a:prstGeom>
      </xdr:spPr>
    </xdr:pic>
    <xdr:clientData/>
  </xdr:twoCellAnchor>
  <xdr:twoCellAnchor editAs="oneCell">
    <xdr:from>
      <xdr:col>2</xdr:col>
      <xdr:colOff>5372100</xdr:colOff>
      <xdr:row>23</xdr:row>
      <xdr:rowOff>60960</xdr:rowOff>
    </xdr:from>
    <xdr:to>
      <xdr:col>2</xdr:col>
      <xdr:colOff>5619750</xdr:colOff>
      <xdr:row>23</xdr:row>
      <xdr:rowOff>314325</xdr:rowOff>
    </xdr:to>
    <xdr:pic>
      <xdr:nvPicPr>
        <xdr:cNvPr id="9" name="Picture 8">
          <a:hlinkClick xmlns:r="http://schemas.openxmlformats.org/officeDocument/2006/relationships" r:id="rId6"/>
          <a:extLst>
            <a:ext uri="{FF2B5EF4-FFF2-40B4-BE49-F238E27FC236}">
              <a16:creationId xmlns:a16="http://schemas.microsoft.com/office/drawing/2014/main" id="{1DF50EFF-E761-4348-8439-00B45F35230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837473B0-CC2E-450A-ABE3-18F120FF3D39}">
              <a1611:picAttrSrcUrl xmlns:a1611="http://schemas.microsoft.com/office/drawing/2016/11/main" r:id="rId4"/>
            </a:ext>
          </a:extLst>
        </a:blip>
        <a:stretch>
          <a:fillRect/>
        </a:stretch>
      </xdr:blipFill>
      <xdr:spPr>
        <a:xfrm>
          <a:off x="8488680" y="7513320"/>
          <a:ext cx="251460" cy="251460"/>
        </a:xfrm>
        <a:prstGeom prst="rect">
          <a:avLst/>
        </a:prstGeom>
      </xdr:spPr>
    </xdr:pic>
    <xdr:clientData/>
  </xdr:twoCellAnchor>
  <xdr:twoCellAnchor editAs="oneCell">
    <xdr:from>
      <xdr:col>2</xdr:col>
      <xdr:colOff>1455420</xdr:colOff>
      <xdr:row>15</xdr:row>
      <xdr:rowOff>1828800</xdr:rowOff>
    </xdr:from>
    <xdr:to>
      <xdr:col>2</xdr:col>
      <xdr:colOff>1703070</xdr:colOff>
      <xdr:row>15</xdr:row>
      <xdr:rowOff>2082165</xdr:rowOff>
    </xdr:to>
    <xdr:pic>
      <xdr:nvPicPr>
        <xdr:cNvPr id="12" name="Picture 11">
          <a:hlinkClick xmlns:r="http://schemas.openxmlformats.org/officeDocument/2006/relationships" r:id="rId8"/>
          <a:extLst>
            <a:ext uri="{FF2B5EF4-FFF2-40B4-BE49-F238E27FC236}">
              <a16:creationId xmlns:a16="http://schemas.microsoft.com/office/drawing/2014/main" id="{3E861F16-0729-4F3F-87E3-58A25ECBEED8}"/>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837473B0-CC2E-450A-ABE3-18F120FF3D39}">
              <a1611:picAttrSrcUrl xmlns:a1611="http://schemas.microsoft.com/office/drawing/2016/11/main" r:id="rId4"/>
            </a:ext>
          </a:extLst>
        </a:blip>
        <a:stretch>
          <a:fillRect/>
        </a:stretch>
      </xdr:blipFill>
      <xdr:spPr>
        <a:xfrm>
          <a:off x="4572000" y="6781800"/>
          <a:ext cx="247650" cy="253365"/>
        </a:xfrm>
        <a:prstGeom prst="rect">
          <a:avLst/>
        </a:prstGeom>
      </xdr:spPr>
    </xdr:pic>
    <xdr:clientData/>
  </xdr:twoCellAnchor>
  <xdr:twoCellAnchor editAs="oneCell">
    <xdr:from>
      <xdr:col>2</xdr:col>
      <xdr:colOff>1965960</xdr:colOff>
      <xdr:row>15</xdr:row>
      <xdr:rowOff>3291840</xdr:rowOff>
    </xdr:from>
    <xdr:to>
      <xdr:col>2</xdr:col>
      <xdr:colOff>2213610</xdr:colOff>
      <xdr:row>15</xdr:row>
      <xdr:rowOff>3545205</xdr:rowOff>
    </xdr:to>
    <xdr:pic>
      <xdr:nvPicPr>
        <xdr:cNvPr id="10" name="Picture 9">
          <a:hlinkClick xmlns:r="http://schemas.openxmlformats.org/officeDocument/2006/relationships" r:id="rId8"/>
          <a:extLst>
            <a:ext uri="{FF2B5EF4-FFF2-40B4-BE49-F238E27FC236}">
              <a16:creationId xmlns:a16="http://schemas.microsoft.com/office/drawing/2014/main" id="{C689D4B9-9623-4ABF-8268-12EDB803275C}"/>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837473B0-CC2E-450A-ABE3-18F120FF3D39}">
              <a1611:picAttrSrcUrl xmlns:a1611="http://schemas.microsoft.com/office/drawing/2016/11/main" r:id="rId4"/>
            </a:ext>
          </a:extLst>
        </a:blip>
        <a:stretch>
          <a:fillRect/>
        </a:stretch>
      </xdr:blipFill>
      <xdr:spPr>
        <a:xfrm>
          <a:off x="5082540" y="8244840"/>
          <a:ext cx="247650" cy="253365"/>
        </a:xfrm>
        <a:prstGeom prst="rect">
          <a:avLst/>
        </a:prstGeom>
      </xdr:spPr>
    </xdr:pic>
    <xdr:clientData/>
  </xdr:twoCellAnchor>
  <xdr:twoCellAnchor editAs="oneCell">
    <xdr:from>
      <xdr:col>2</xdr:col>
      <xdr:colOff>2461260</xdr:colOff>
      <xdr:row>15</xdr:row>
      <xdr:rowOff>2575560</xdr:rowOff>
    </xdr:from>
    <xdr:to>
      <xdr:col>2</xdr:col>
      <xdr:colOff>2708910</xdr:colOff>
      <xdr:row>15</xdr:row>
      <xdr:rowOff>2828925</xdr:rowOff>
    </xdr:to>
    <xdr:pic>
      <xdr:nvPicPr>
        <xdr:cNvPr id="11" name="Picture 10">
          <a:hlinkClick xmlns:r="http://schemas.openxmlformats.org/officeDocument/2006/relationships" r:id="rId8"/>
          <a:extLst>
            <a:ext uri="{FF2B5EF4-FFF2-40B4-BE49-F238E27FC236}">
              <a16:creationId xmlns:a16="http://schemas.microsoft.com/office/drawing/2014/main" id="{CFE50046-03B0-4BD8-A7AA-3B9C561E5CEE}"/>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837473B0-CC2E-450A-ABE3-18F120FF3D39}">
              <a1611:picAttrSrcUrl xmlns:a1611="http://schemas.microsoft.com/office/drawing/2016/11/main" r:id="rId4"/>
            </a:ext>
          </a:extLst>
        </a:blip>
        <a:stretch>
          <a:fillRect/>
        </a:stretch>
      </xdr:blipFill>
      <xdr:spPr>
        <a:xfrm>
          <a:off x="5577840" y="7528560"/>
          <a:ext cx="247650" cy="253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834390</xdr:colOff>
      <xdr:row>1</xdr:row>
      <xdr:rowOff>41910</xdr:rowOff>
    </xdr:from>
    <xdr:to>
      <xdr:col>8</xdr:col>
      <xdr:colOff>224790</xdr:colOff>
      <xdr:row>5</xdr:row>
      <xdr:rowOff>76200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826770" y="2455545"/>
          <a:ext cx="3396615" cy="760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u="none" strike="noStrike">
              <a:solidFill>
                <a:schemeClr val="dk1"/>
              </a:solidFill>
              <a:effectLst/>
              <a:latin typeface="Calibri Light" panose="020F0302020204030204" pitchFamily="34" charset="0"/>
              <a:ea typeface="+mn-ea"/>
              <a:cs typeface="Calibri Light" panose="020F0302020204030204" pitchFamily="34" charset="0"/>
            </a:rPr>
            <a:t>State of Alaska</a:t>
          </a:r>
        </a:p>
        <a:p>
          <a:r>
            <a:rPr lang="en-US" sz="1600" b="1" i="0" u="none" strike="noStrike">
              <a:solidFill>
                <a:schemeClr val="dk1"/>
              </a:solidFill>
              <a:effectLst/>
              <a:latin typeface="Calibri Light" panose="020F0302020204030204" pitchFamily="34" charset="0"/>
              <a:ea typeface="+mn-ea"/>
              <a:cs typeface="Calibri Light" panose="020F0302020204030204" pitchFamily="34" charset="0"/>
            </a:rPr>
            <a:t>Department of Administration</a:t>
          </a:r>
          <a:r>
            <a:rPr lang="en-US" sz="1600">
              <a:latin typeface="Calibri Light" panose="020F0302020204030204" pitchFamily="34" charset="0"/>
              <a:cs typeface="Calibri Light" panose="020F0302020204030204" pitchFamily="34" charset="0"/>
            </a:rPr>
            <a:t> </a:t>
          </a:r>
        </a:p>
        <a:p>
          <a:r>
            <a:rPr lang="en-US" sz="1100" i="1">
              <a:latin typeface="Calibri Light" panose="020F0302020204030204" pitchFamily="34" charset="0"/>
              <a:cs typeface="Calibri Light" panose="020F0302020204030204" pitchFamily="34" charset="0"/>
            </a:rPr>
            <a:t>Please Print or</a:t>
          </a:r>
          <a:r>
            <a:rPr lang="en-US" sz="1100" i="1" baseline="0">
              <a:latin typeface="Calibri Light" panose="020F0302020204030204" pitchFamily="34" charset="0"/>
              <a:cs typeface="Calibri Light" panose="020F0302020204030204" pitchFamily="34" charset="0"/>
            </a:rPr>
            <a:t> Type</a:t>
          </a:r>
          <a:endParaRPr lang="en-US" sz="1100" i="1">
            <a:latin typeface="Calibri Light" panose="020F0302020204030204" pitchFamily="34" charset="0"/>
            <a:cs typeface="Calibri Light" panose="020F0302020204030204" pitchFamily="34" charset="0"/>
          </a:endParaRPr>
        </a:p>
      </xdr:txBody>
    </xdr:sp>
    <xdr:clientData/>
  </xdr:twoCellAnchor>
  <xdr:twoCellAnchor editAs="oneCell">
    <xdr:from>
      <xdr:col>0</xdr:col>
      <xdr:colOff>53340</xdr:colOff>
      <xdr:row>1</xdr:row>
      <xdr:rowOff>22860</xdr:rowOff>
    </xdr:from>
    <xdr:to>
      <xdr:col>0</xdr:col>
      <xdr:colOff>756285</xdr:colOff>
      <xdr:row>5</xdr:row>
      <xdr:rowOff>0</xdr:rowOff>
    </xdr:to>
    <xdr:pic>
      <xdr:nvPicPr>
        <xdr:cNvPr id="2" name="Picture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 y="22860"/>
          <a:ext cx="685800" cy="685800"/>
        </a:xfrm>
        <a:prstGeom prst="rect">
          <a:avLst/>
        </a:prstGeom>
      </xdr:spPr>
    </xdr:pic>
    <xdr:clientData/>
  </xdr:twoCellAnchor>
  <xdr:twoCellAnchor editAs="absolute">
    <xdr:from>
      <xdr:col>0</xdr:col>
      <xdr:colOff>0</xdr:colOff>
      <xdr:row>0</xdr:row>
      <xdr:rowOff>0</xdr:rowOff>
    </xdr:from>
    <xdr:to>
      <xdr:col>15</xdr:col>
      <xdr:colOff>259080</xdr:colOff>
      <xdr:row>0</xdr:row>
      <xdr:rowOff>2396490</xdr:rowOff>
    </xdr:to>
    <xdr:sp macro="" textlink="">
      <xdr:nvSpPr>
        <xdr:cNvPr id="4" name="TextBox 3">
          <a:extLst>
            <a:ext uri="{FF2B5EF4-FFF2-40B4-BE49-F238E27FC236}">
              <a16:creationId xmlns:a16="http://schemas.microsoft.com/office/drawing/2014/main" id="{A4FA067D-8182-452F-9F7D-01955C0380CC}"/>
            </a:ext>
          </a:extLst>
        </xdr:cNvPr>
        <xdr:cNvSpPr txBox="1"/>
      </xdr:nvSpPr>
      <xdr:spPr>
        <a:xfrm>
          <a:off x="0" y="0"/>
          <a:ext cx="6484620" cy="23850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ctr"/>
          <a:r>
            <a:rPr lang="en-US" sz="1400" b="1" u="none">
              <a:solidFill>
                <a:srgbClr val="C00000"/>
              </a:solidFill>
              <a:latin typeface="+mj-lt"/>
            </a:rPr>
            <a:t>**</a:t>
          </a:r>
          <a:r>
            <a:rPr lang="en-US" sz="1400" b="1" u="none" baseline="0">
              <a:solidFill>
                <a:srgbClr val="C00000"/>
              </a:solidFill>
              <a:latin typeface="+mj-lt"/>
            </a:rPr>
            <a:t> </a:t>
          </a:r>
          <a:r>
            <a:rPr lang="en-US" sz="1400" b="1" u="none">
              <a:solidFill>
                <a:srgbClr val="C00000"/>
              </a:solidFill>
              <a:latin typeface="+mj-lt"/>
            </a:rPr>
            <a:t>READ ALL OF THE INSTRUCTIONS BELOW ***</a:t>
          </a:r>
          <a:r>
            <a:rPr lang="en-US" sz="1100" baseline="0">
              <a:latin typeface="+mj-lt"/>
            </a:rPr>
            <a:t> </a:t>
          </a:r>
        </a:p>
        <a:p>
          <a:pPr algn="ctr"/>
          <a:endParaRPr lang="en-US" sz="900" baseline="0">
            <a:solidFill>
              <a:srgbClr val="7030A0"/>
            </a:solidFill>
            <a:latin typeface="+mj-lt"/>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1" baseline="0">
              <a:solidFill>
                <a:srgbClr val="7030A0"/>
              </a:solidFill>
              <a:effectLst/>
              <a:latin typeface="+mj-lt"/>
              <a:ea typeface="+mn-ea"/>
              <a:cs typeface="+mn-cs"/>
            </a:rPr>
            <a:t>This User Profile Request document </a:t>
          </a:r>
          <a:r>
            <a:rPr lang="en-US" sz="900" b="1" u="sng" baseline="0">
              <a:solidFill>
                <a:srgbClr val="7030A0"/>
              </a:solidFill>
              <a:effectLst/>
              <a:latin typeface="+mj-lt"/>
              <a:ea typeface="+mn-ea"/>
              <a:cs typeface="+mn-cs"/>
            </a:rPr>
            <a:t>must always be sent to the DOF PCard Team at doa.dof.pcard.support@alaska.gov</a:t>
          </a:r>
          <a:r>
            <a:rPr lang="en-US" sz="900" b="1" baseline="0">
              <a:solidFill>
                <a:srgbClr val="7030A0"/>
              </a:solidFill>
              <a:effectLst/>
              <a:latin typeface="+mj-lt"/>
              <a:ea typeface="+mn-ea"/>
              <a:cs typeface="+mn-cs"/>
            </a:rPr>
            <a:t>. It should be sent in EXCEL format (do not send PDF).</a:t>
          </a:r>
        </a:p>
        <a:p>
          <a:pPr marL="0" marR="0" lvl="0" indent="0" defTabSz="914400" eaLnBrk="1" fontAlgn="auto" latinLnBrk="0" hangingPunct="1">
            <a:lnSpc>
              <a:spcPct val="100000"/>
            </a:lnSpc>
            <a:spcBef>
              <a:spcPts val="0"/>
            </a:spcBef>
            <a:spcAft>
              <a:spcPts val="0"/>
            </a:spcAft>
            <a:buClrTx/>
            <a:buSzTx/>
            <a:buFontTx/>
            <a:buNone/>
            <a:tabLst/>
            <a:defRPr/>
          </a:pPr>
          <a:endParaRPr lang="en-US" sz="900" baseline="0">
            <a:solidFill>
              <a:schemeClr val="dk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aseline="0">
              <a:solidFill>
                <a:schemeClr val="dk1"/>
              </a:solidFill>
              <a:effectLst/>
              <a:latin typeface="+mj-lt"/>
              <a:ea typeface="+mn-ea"/>
              <a:cs typeface="+mn-cs"/>
            </a:rPr>
            <a:t>Your selection of the "</a:t>
          </a:r>
          <a:r>
            <a:rPr lang="en-US" sz="900" b="1" baseline="0">
              <a:solidFill>
                <a:schemeClr val="dk1"/>
              </a:solidFill>
              <a:effectLst/>
              <a:latin typeface="+mj-lt"/>
              <a:ea typeface="+mn-ea"/>
              <a:cs typeface="+mn-cs"/>
            </a:rPr>
            <a:t>Type of Access</a:t>
          </a:r>
          <a:r>
            <a:rPr lang="en-US" sz="900" baseline="0">
              <a:solidFill>
                <a:schemeClr val="dk1"/>
              </a:solidFill>
              <a:effectLst/>
              <a:latin typeface="+mj-lt"/>
              <a:ea typeface="+mn-ea"/>
              <a:cs typeface="+mn-cs"/>
            </a:rPr>
            <a:t>" below will result in the auto-population of the USBank Entitlement Authorization signature pages: either the </a:t>
          </a:r>
          <a:r>
            <a:rPr lang="en-US" sz="900" baseline="0">
              <a:solidFill>
                <a:srgbClr val="0000FF"/>
              </a:solidFill>
              <a:effectLst/>
              <a:latin typeface="+mj-lt"/>
              <a:ea typeface="+mn-ea"/>
              <a:cs typeface="+mn-cs"/>
            </a:rPr>
            <a:t>Delegate</a:t>
          </a:r>
          <a:r>
            <a:rPr lang="en-US" sz="900" baseline="0">
              <a:solidFill>
                <a:schemeClr val="dk1"/>
              </a:solidFill>
              <a:effectLst/>
              <a:latin typeface="+mj-lt"/>
              <a:ea typeface="+mn-ea"/>
              <a:cs typeface="+mn-cs"/>
            </a:rPr>
            <a:t> Signature Page tab OR </a:t>
          </a:r>
          <a:r>
            <a:rPr lang="en-US" sz="900" b="0" u="none" baseline="0">
              <a:solidFill>
                <a:schemeClr val="dk1"/>
              </a:solidFill>
              <a:effectLst/>
              <a:latin typeface="+mj-lt"/>
              <a:ea typeface="+mn-ea"/>
              <a:cs typeface="+mn-cs"/>
            </a:rPr>
            <a:t>the</a:t>
          </a:r>
          <a:r>
            <a:rPr lang="en-US" sz="900" b="1" u="none" baseline="0">
              <a:solidFill>
                <a:schemeClr val="dk1"/>
              </a:solidFill>
              <a:effectLst/>
              <a:latin typeface="+mj-lt"/>
              <a:ea typeface="+mn-ea"/>
              <a:cs typeface="+mn-cs"/>
            </a:rPr>
            <a:t> </a:t>
          </a:r>
          <a:r>
            <a:rPr lang="en-US" sz="900" b="0" u="none" baseline="0">
              <a:solidFill>
                <a:srgbClr val="0000FF"/>
              </a:solidFill>
              <a:effectLst/>
              <a:latin typeface="+mj-lt"/>
              <a:ea typeface="+mn-ea"/>
              <a:cs typeface="+mn-cs"/>
            </a:rPr>
            <a:t>DPA</a:t>
          </a:r>
          <a:r>
            <a:rPr lang="en-US" sz="900" b="1" u="none" baseline="0">
              <a:solidFill>
                <a:srgbClr val="0000FF"/>
              </a:solidFill>
              <a:effectLst/>
              <a:latin typeface="+mj-lt"/>
              <a:ea typeface="+mn-ea"/>
              <a:cs typeface="+mn-cs"/>
            </a:rPr>
            <a:t> </a:t>
          </a:r>
          <a:r>
            <a:rPr lang="en-US" sz="900" b="0" u="none" baseline="0">
              <a:solidFill>
                <a:sysClr val="windowText" lastClr="000000"/>
              </a:solidFill>
              <a:effectLst/>
              <a:latin typeface="+mj-lt"/>
              <a:ea typeface="+mn-ea"/>
              <a:cs typeface="+mn-cs"/>
            </a:rPr>
            <a:t>Signature</a:t>
          </a:r>
          <a:r>
            <a:rPr lang="en-US" sz="900" b="1" u="none" baseline="0">
              <a:solidFill>
                <a:sysClr val="windowText" lastClr="000000"/>
              </a:solidFill>
              <a:effectLst/>
              <a:latin typeface="+mj-lt"/>
              <a:ea typeface="+mn-ea"/>
              <a:cs typeface="+mn-cs"/>
            </a:rPr>
            <a:t> </a:t>
          </a:r>
          <a:r>
            <a:rPr lang="en-US" sz="900" b="0" u="none" baseline="0">
              <a:solidFill>
                <a:sysClr val="windowText" lastClr="000000"/>
              </a:solidFill>
              <a:effectLst/>
              <a:latin typeface="+mj-lt"/>
              <a:ea typeface="+mn-ea"/>
              <a:cs typeface="+mn-cs"/>
            </a:rPr>
            <a:t>Page</a:t>
          </a:r>
          <a:r>
            <a:rPr lang="en-US" sz="900" b="1" u="none" baseline="0">
              <a:solidFill>
                <a:sysClr val="windowText" lastClr="000000"/>
              </a:solidFill>
              <a:effectLst/>
              <a:latin typeface="+mj-lt"/>
              <a:ea typeface="+mn-ea"/>
              <a:cs typeface="+mn-cs"/>
            </a:rPr>
            <a:t> </a:t>
          </a:r>
          <a:r>
            <a:rPr lang="en-US" sz="900" baseline="0">
              <a:solidFill>
                <a:schemeClr val="dk1"/>
              </a:solidFill>
              <a:effectLst/>
              <a:latin typeface="+mj-lt"/>
              <a:ea typeface="+mn-ea"/>
              <a:cs typeface="+mn-cs"/>
            </a:rPr>
            <a:t>tab.  The signature page(s) represent the USBank Entitlement Authorization form required to be signed by the employee being granted </a:t>
          </a:r>
          <a:r>
            <a:rPr lang="en-US" sz="900" baseline="0">
              <a:solidFill>
                <a:sysClr val="windowText" lastClr="000000"/>
              </a:solidFill>
              <a:effectLst/>
              <a:latin typeface="+mj-lt"/>
              <a:ea typeface="+mn-ea"/>
              <a:cs typeface="+mn-cs"/>
            </a:rPr>
            <a:t>security </a:t>
          </a:r>
          <a:r>
            <a:rPr lang="en-US" sz="900" baseline="0">
              <a:solidFill>
                <a:schemeClr val="dk1"/>
              </a:solidFill>
              <a:effectLst/>
              <a:latin typeface="+mj-lt"/>
              <a:ea typeface="+mn-ea"/>
              <a:cs typeface="+mn-cs"/>
            </a:rPr>
            <a:t>in USBank AccessOnline.</a:t>
          </a:r>
          <a:endParaRPr lang="en-US" sz="900">
            <a:effectLst/>
            <a:latin typeface="+mj-lt"/>
          </a:endParaRPr>
        </a:p>
        <a:p>
          <a:endParaRPr lang="en-US" sz="900" baseline="0">
            <a:latin typeface="+mj-lt"/>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aseline="0">
              <a:solidFill>
                <a:schemeClr val="dk1"/>
              </a:solidFill>
              <a:effectLst/>
              <a:latin typeface="+mj-lt"/>
              <a:ea typeface="+mn-ea"/>
              <a:cs typeface="+mn-cs"/>
            </a:rPr>
            <a:t>1) If a </a:t>
          </a:r>
          <a:r>
            <a:rPr lang="en-US" sz="900" baseline="0">
              <a:solidFill>
                <a:srgbClr val="0000FF"/>
              </a:solidFill>
              <a:effectLst/>
              <a:latin typeface="+mj-lt"/>
              <a:ea typeface="+mn-ea"/>
              <a:cs typeface="+mn-cs"/>
            </a:rPr>
            <a:t>Delegate</a:t>
          </a:r>
          <a:r>
            <a:rPr lang="en-US" sz="900" baseline="0">
              <a:solidFill>
                <a:schemeClr val="dk1"/>
              </a:solidFill>
              <a:effectLst/>
              <a:latin typeface="+mj-lt"/>
              <a:ea typeface="+mn-ea"/>
              <a:cs typeface="+mn-cs"/>
            </a:rPr>
            <a:t> is being requested you must print the </a:t>
          </a:r>
          <a:r>
            <a:rPr lang="en-US" sz="900" b="1" i="1" u="sng" baseline="0">
              <a:solidFill>
                <a:srgbClr val="0000FF"/>
              </a:solidFill>
              <a:effectLst/>
              <a:latin typeface="+mj-lt"/>
              <a:ea typeface="+mn-ea"/>
              <a:cs typeface="+mn-cs"/>
            </a:rPr>
            <a:t>Delegate Signature page</a:t>
          </a:r>
          <a:r>
            <a:rPr lang="en-US" sz="900" baseline="0">
              <a:solidFill>
                <a:schemeClr val="dk1"/>
              </a:solidFill>
              <a:effectLst/>
              <a:latin typeface="+mj-lt"/>
              <a:ea typeface="+mn-ea"/>
              <a:cs typeface="+mn-cs"/>
            </a:rPr>
            <a:t>, obtain the appropriate signatures and file in your internal records. </a:t>
          </a:r>
          <a:r>
            <a:rPr lang="en-US" sz="900" b="1" baseline="0">
              <a:solidFill>
                <a:srgbClr val="C00000"/>
              </a:solidFill>
              <a:effectLst/>
              <a:latin typeface="+mj-lt"/>
              <a:ea typeface="+mn-ea"/>
              <a:cs typeface="+mn-cs"/>
            </a:rPr>
            <a:t>Do NOT send </a:t>
          </a:r>
          <a:r>
            <a:rPr lang="en-US" sz="900" baseline="0">
              <a:solidFill>
                <a:schemeClr val="dk1"/>
              </a:solidFill>
              <a:effectLst/>
              <a:latin typeface="+mj-lt"/>
              <a:ea typeface="+mn-ea"/>
              <a:cs typeface="+mn-cs"/>
            </a:rPr>
            <a:t>the </a:t>
          </a:r>
          <a:r>
            <a:rPr lang="en-US" sz="900" i="1" u="sng" baseline="0">
              <a:solidFill>
                <a:srgbClr val="0000FF"/>
              </a:solidFill>
              <a:effectLst/>
              <a:latin typeface="+mj-lt"/>
              <a:ea typeface="+mn-ea"/>
              <a:cs typeface="+mn-cs"/>
            </a:rPr>
            <a:t>Delegate Signature Page</a:t>
          </a:r>
          <a:r>
            <a:rPr lang="en-US" sz="900" baseline="0">
              <a:solidFill>
                <a:schemeClr val="dk1"/>
              </a:solidFill>
              <a:effectLst/>
              <a:latin typeface="+mj-lt"/>
              <a:ea typeface="+mn-ea"/>
              <a:cs typeface="+mn-cs"/>
            </a:rPr>
            <a:t> to the DOF PCard Team.</a:t>
          </a:r>
          <a:endParaRPr lang="en-US" sz="900">
            <a:effectLst/>
            <a:latin typeface="+mj-lt"/>
          </a:endParaRPr>
        </a:p>
        <a:p>
          <a:endParaRPr lang="en-US" sz="900" baseline="0">
            <a:latin typeface="+mj-lt"/>
          </a:endParaRPr>
        </a:p>
        <a:p>
          <a:r>
            <a:rPr lang="en-US" sz="900" baseline="0">
              <a:latin typeface="+mj-lt"/>
            </a:rPr>
            <a:t>2) If a </a:t>
          </a:r>
          <a:r>
            <a:rPr lang="en-US" sz="900" baseline="0">
              <a:solidFill>
                <a:srgbClr val="0000FF"/>
              </a:solidFill>
              <a:latin typeface="+mj-lt"/>
            </a:rPr>
            <a:t>Department Program Administrator </a:t>
          </a:r>
          <a:r>
            <a:rPr lang="en-US" sz="900" baseline="0">
              <a:latin typeface="+mj-lt"/>
            </a:rPr>
            <a:t>(</a:t>
          </a:r>
          <a:r>
            <a:rPr lang="en-US" sz="900" baseline="0">
              <a:solidFill>
                <a:sysClr val="windowText" lastClr="000000"/>
              </a:solidFill>
              <a:latin typeface="+mj-lt"/>
            </a:rPr>
            <a:t>DPA</a:t>
          </a:r>
          <a:r>
            <a:rPr lang="en-US" sz="900" baseline="0">
              <a:latin typeface="+mj-lt"/>
            </a:rPr>
            <a:t>) is being requested you must print the </a:t>
          </a:r>
          <a:r>
            <a:rPr lang="en-US" sz="900" b="1" i="1" u="sng" baseline="0">
              <a:solidFill>
                <a:srgbClr val="0000FF"/>
              </a:solidFill>
              <a:latin typeface="+mj-lt"/>
            </a:rPr>
            <a:t>DPA Signature Page</a:t>
          </a:r>
          <a:r>
            <a:rPr lang="en-US" sz="900" baseline="0">
              <a:latin typeface="+mj-lt"/>
            </a:rPr>
            <a:t>, obtain the appropriate signatures, file in your internal </a:t>
          </a:r>
          <a:r>
            <a:rPr lang="en-US" sz="900" b="0" baseline="0">
              <a:solidFill>
                <a:sysClr val="windowText" lastClr="000000"/>
              </a:solidFill>
              <a:latin typeface="+mj-lt"/>
            </a:rPr>
            <a:t>records </a:t>
          </a:r>
          <a:r>
            <a:rPr lang="en-US" sz="900" b="0" baseline="0">
              <a:solidFill>
                <a:srgbClr val="0000FF"/>
              </a:solidFill>
              <a:latin typeface="+mj-lt"/>
            </a:rPr>
            <a:t>AND</a:t>
          </a:r>
          <a:r>
            <a:rPr lang="en-US" sz="900" b="0" baseline="0">
              <a:solidFill>
                <a:sysClr val="windowText" lastClr="000000"/>
              </a:solidFill>
              <a:latin typeface="+mj-lt"/>
            </a:rPr>
            <a:t> submit a PDF copy along </a:t>
          </a:r>
          <a:r>
            <a:rPr lang="en-US" sz="900" baseline="0">
              <a:latin typeface="+mj-lt"/>
            </a:rPr>
            <a:t>with the </a:t>
          </a:r>
          <a:r>
            <a:rPr lang="en-US" sz="900" b="1" i="1" baseline="0">
              <a:latin typeface="+mj-lt"/>
            </a:rPr>
            <a:t>User Profile Request</a:t>
          </a:r>
          <a:r>
            <a:rPr lang="en-US" sz="900" baseline="0">
              <a:latin typeface="+mj-lt"/>
            </a:rPr>
            <a:t> </a:t>
          </a:r>
          <a:r>
            <a:rPr lang="en-US" sz="900" baseline="0">
              <a:solidFill>
                <a:schemeClr val="dk1"/>
              </a:solidFill>
              <a:effectLst/>
              <a:latin typeface="+mj-lt"/>
              <a:ea typeface="+mn-ea"/>
              <a:cs typeface="+mn-cs"/>
            </a:rPr>
            <a:t>to the DOF PCard Team at </a:t>
          </a:r>
          <a:r>
            <a:rPr lang="en-US" sz="900" i="1" u="sng" baseline="0">
              <a:solidFill>
                <a:srgbClr val="0000FF"/>
              </a:solidFill>
              <a:effectLst/>
              <a:latin typeface="+mj-lt"/>
              <a:ea typeface="+mn-ea"/>
              <a:cs typeface="+mn-cs"/>
            </a:rPr>
            <a:t>doa.dof.pcard.support@alaska.gov</a:t>
          </a:r>
          <a:endParaRPr lang="en-US" sz="900" i="1" u="sng" baseline="0">
            <a:solidFill>
              <a:srgbClr val="0000FF"/>
            </a:solidFill>
            <a:latin typeface="+mj-lt"/>
          </a:endParaRPr>
        </a:p>
      </xdr:txBody>
    </xdr:sp>
    <xdr:clientData fPrintsWithSheet="0"/>
  </xdr:twoCellAnchor>
  <xdr:oneCellAnchor>
    <xdr:from>
      <xdr:col>0</xdr:col>
      <xdr:colOff>22860</xdr:colOff>
      <xdr:row>40</xdr:row>
      <xdr:rowOff>38100</xdr:rowOff>
    </xdr:from>
    <xdr:ext cx="6530340" cy="561885"/>
    <xdr:sp macro="" textlink="">
      <xdr:nvSpPr>
        <xdr:cNvPr id="5" name="Rectangle 4">
          <a:extLst>
            <a:ext uri="{FF2B5EF4-FFF2-40B4-BE49-F238E27FC236}">
              <a16:creationId xmlns:a16="http://schemas.microsoft.com/office/drawing/2014/main" id="{3284AEE1-F359-40CB-AF7C-560D9787FEA1}"/>
            </a:ext>
          </a:extLst>
        </xdr:cNvPr>
        <xdr:cNvSpPr/>
      </xdr:nvSpPr>
      <xdr:spPr>
        <a:xfrm>
          <a:off x="22860" y="10012680"/>
          <a:ext cx="6530340" cy="5618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lang="en-US" sz="1000">
              <a:solidFill>
                <a:sysClr val="windowText" lastClr="000000"/>
              </a:solidFill>
            </a:rPr>
            <a:t>Once Data entry</a:t>
          </a:r>
          <a:r>
            <a:rPr lang="en-US" sz="1000" baseline="0">
              <a:solidFill>
                <a:sysClr val="windowText" lastClr="000000"/>
              </a:solidFill>
            </a:rPr>
            <a:t> is complete on this form print the appropriate Signature page (for your files if you are requesting a Delegate, for DOF PCard Team if you are requesting a DPA); then submit this excel form along with a PDF copy of the DPA signature page to DOF PCard Team.</a:t>
          </a:r>
          <a:endParaRPr lang="en-US" sz="1000">
            <a:solidFill>
              <a:sysClr val="windowText" lastClr="000000"/>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45720</xdr:colOff>
      <xdr:row>1</xdr:row>
      <xdr:rowOff>99060</xdr:rowOff>
    </xdr:from>
    <xdr:to>
      <xdr:col>1</xdr:col>
      <xdr:colOff>304800</xdr:colOff>
      <xdr:row>4</xdr:row>
      <xdr:rowOff>7938</xdr:rowOff>
    </xdr:to>
    <xdr:pic>
      <xdr:nvPicPr>
        <xdr:cNvPr id="2" name="Picture 1">
          <a:extLst>
            <a:ext uri="{FF2B5EF4-FFF2-40B4-BE49-F238E27FC236}">
              <a16:creationId xmlns:a16="http://schemas.microsoft.com/office/drawing/2014/main" id="{4478489A-B9E4-45E4-B585-E706DDE6D41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2011680"/>
          <a:ext cx="579120" cy="548958"/>
        </a:xfrm>
        <a:prstGeom prst="rect">
          <a:avLst/>
        </a:prstGeom>
      </xdr:spPr>
    </xdr:pic>
    <xdr:clientData/>
  </xdr:twoCellAnchor>
  <xdr:twoCellAnchor editAs="oneCell">
    <xdr:from>
      <xdr:col>2</xdr:col>
      <xdr:colOff>13252</xdr:colOff>
      <xdr:row>0</xdr:row>
      <xdr:rowOff>1790700</xdr:rowOff>
    </xdr:from>
    <xdr:to>
      <xdr:col>12</xdr:col>
      <xdr:colOff>209467</xdr:colOff>
      <xdr:row>5</xdr:row>
      <xdr:rowOff>30480</xdr:rowOff>
    </xdr:to>
    <xdr:sp macro="" textlink="">
      <xdr:nvSpPr>
        <xdr:cNvPr id="3" name="TextBox 2">
          <a:extLst>
            <a:ext uri="{FF2B5EF4-FFF2-40B4-BE49-F238E27FC236}">
              <a16:creationId xmlns:a16="http://schemas.microsoft.com/office/drawing/2014/main" id="{E45E5B1A-0019-4BF3-BC43-6D4CC5FD9085}"/>
            </a:ext>
          </a:extLst>
        </xdr:cNvPr>
        <xdr:cNvSpPr txBox="1"/>
      </xdr:nvSpPr>
      <xdr:spPr>
        <a:xfrm>
          <a:off x="653332" y="1790700"/>
          <a:ext cx="3396615" cy="937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i="0" u="none" strike="noStrike">
              <a:solidFill>
                <a:schemeClr val="dk1"/>
              </a:solidFill>
              <a:effectLst/>
              <a:latin typeface="Calibri Light" panose="020F0302020204030204" pitchFamily="34" charset="0"/>
              <a:ea typeface="+mn-ea"/>
              <a:cs typeface="Calibri Light" panose="020F0302020204030204" pitchFamily="34" charset="0"/>
            </a:rPr>
            <a:t>State of Alaska</a:t>
          </a:r>
        </a:p>
        <a:p>
          <a:r>
            <a:rPr lang="en-US" sz="1400" b="1" i="0" u="none" strike="noStrike">
              <a:solidFill>
                <a:schemeClr val="dk1"/>
              </a:solidFill>
              <a:effectLst/>
              <a:latin typeface="Calibri Light" panose="020F0302020204030204" pitchFamily="34" charset="0"/>
              <a:ea typeface="+mn-ea"/>
              <a:cs typeface="Calibri Light" panose="020F0302020204030204" pitchFamily="34" charset="0"/>
            </a:rPr>
            <a:t>Department of Administration</a:t>
          </a:r>
        </a:p>
        <a:p>
          <a:r>
            <a:rPr lang="en-US" sz="1400" b="1" i="0" u="none" strike="noStrike">
              <a:solidFill>
                <a:schemeClr val="dk1"/>
              </a:solidFill>
              <a:effectLst/>
              <a:latin typeface="Calibri Light" panose="020F0302020204030204" pitchFamily="34" charset="0"/>
              <a:ea typeface="+mn-ea"/>
              <a:cs typeface="Calibri Light" panose="020F0302020204030204" pitchFamily="34" charset="0"/>
            </a:rPr>
            <a:t>Division</a:t>
          </a:r>
          <a:r>
            <a:rPr lang="en-US" sz="1400" b="1" i="0" u="none" strike="noStrike" baseline="0">
              <a:solidFill>
                <a:schemeClr val="dk1"/>
              </a:solidFill>
              <a:effectLst/>
              <a:latin typeface="Calibri Light" panose="020F0302020204030204" pitchFamily="34" charset="0"/>
              <a:ea typeface="+mn-ea"/>
              <a:cs typeface="Calibri Light" panose="020F0302020204030204" pitchFamily="34" charset="0"/>
            </a:rPr>
            <a:t> of Finance</a:t>
          </a:r>
          <a:endParaRPr lang="en-US" sz="1400">
            <a:latin typeface="Calibri Light" panose="020F0302020204030204" pitchFamily="34" charset="0"/>
            <a:cs typeface="Calibri Light" panose="020F0302020204030204" pitchFamily="34" charset="0"/>
          </a:endParaRPr>
        </a:p>
      </xdr:txBody>
    </xdr:sp>
    <xdr:clientData/>
  </xdr:twoCellAnchor>
  <xdr:oneCellAnchor>
    <xdr:from>
      <xdr:col>0</xdr:col>
      <xdr:colOff>26669</xdr:colOff>
      <xdr:row>24</xdr:row>
      <xdr:rowOff>51436</xdr:rowOff>
    </xdr:from>
    <xdr:ext cx="5997438" cy="2768900"/>
    <xdr:sp macro="" textlink="">
      <xdr:nvSpPr>
        <xdr:cNvPr id="4" name="TextBox 3">
          <a:extLst>
            <a:ext uri="{FF2B5EF4-FFF2-40B4-BE49-F238E27FC236}">
              <a16:creationId xmlns:a16="http://schemas.microsoft.com/office/drawing/2014/main" id="{A6757DFE-7740-4E7E-8A15-5FC98C1029DB}"/>
            </a:ext>
          </a:extLst>
        </xdr:cNvPr>
        <xdr:cNvSpPr txBox="1"/>
      </xdr:nvSpPr>
      <xdr:spPr>
        <a:xfrm>
          <a:off x="26669" y="6254116"/>
          <a:ext cx="5997438" cy="2768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74320" tIns="45720" rIns="0" bIns="45720" rtlCol="0" anchor="t">
          <a:spAutoFit/>
        </a:bodyPr>
        <a:lstStyle/>
        <a:p>
          <a:r>
            <a:rPr lang="en-US" sz="900">
              <a:solidFill>
                <a:schemeClr val="dk1"/>
              </a:solidFill>
              <a:effectLst/>
              <a:latin typeface="Calibri Light" panose="020F0302020204030204" pitchFamily="34" charset="0"/>
              <a:ea typeface="Cambria" panose="02040503050406030204" pitchFamily="18" charset="0"/>
              <a:cs typeface="Calibri Light" panose="020F0302020204030204" pitchFamily="34" charset="0"/>
            </a:rPr>
            <a:t>This employee has been granted Delegate entitlement authority with</a:t>
          </a:r>
          <a:r>
            <a:rPr lang="en-US" sz="900" baseline="0">
              <a:solidFill>
                <a:schemeClr val="dk1"/>
              </a:solidFill>
              <a:effectLst/>
              <a:latin typeface="Calibri Light" panose="020F0302020204030204" pitchFamily="34" charset="0"/>
              <a:ea typeface="Cambria" panose="02040503050406030204" pitchFamily="18" charset="0"/>
              <a:cs typeface="Calibri Light" panose="020F0302020204030204" pitchFamily="34" charset="0"/>
            </a:rPr>
            <a:t> limited view/access to t</a:t>
          </a:r>
          <a:r>
            <a:rPr lang="en-US" sz="900">
              <a:solidFill>
                <a:schemeClr val="dk1"/>
              </a:solidFill>
              <a:effectLst/>
              <a:latin typeface="Calibri Light" panose="020F0302020204030204" pitchFamily="34" charset="0"/>
              <a:ea typeface="Cambria" panose="02040503050406030204" pitchFamily="18" charset="0"/>
              <a:cs typeface="Calibri Light" panose="020F0302020204030204" pitchFamily="34" charset="0"/>
            </a:rPr>
            <a:t>he U.S. Bank AccessOnline System to administer the One Card Alaska (OCA) credit card program for program(s) or division(s) within this department in accordance with the policies and procedures of the State of Alaska.  The Program Delegate has the authority and responsibility to view, setup, change or delete credit card accounts in accordance with this delegation and departmental policies.</a:t>
          </a:r>
        </a:p>
        <a:p>
          <a:endParaRPr lang="en-US" sz="900">
            <a:solidFill>
              <a:schemeClr val="dk1"/>
            </a:solidFill>
            <a:effectLst/>
            <a:latin typeface="Calibri Light" panose="020F0302020204030204" pitchFamily="34" charset="0"/>
            <a:ea typeface="Cambria" panose="02040503050406030204" pitchFamily="18" charset="0"/>
            <a:cs typeface="Calibri Light" panose="020F0302020204030204" pitchFamily="34" charset="0"/>
          </a:endParaRPr>
        </a:p>
        <a:p>
          <a:r>
            <a:rPr lang="en-US" sz="900" b="1">
              <a:solidFill>
                <a:schemeClr val="dk1"/>
              </a:solidFill>
              <a:effectLst/>
              <a:latin typeface="Calibri Light" panose="020F0302020204030204" pitchFamily="34" charset="0"/>
              <a:ea typeface="Cambria" panose="02040503050406030204" pitchFamily="18" charset="0"/>
              <a:cs typeface="Calibri Light" panose="020F0302020204030204" pitchFamily="34" charset="0"/>
            </a:rPr>
            <a:t>AS 11.56.860.  </a:t>
          </a:r>
          <a:r>
            <a:rPr lang="en-US" sz="900">
              <a:solidFill>
                <a:schemeClr val="dk1"/>
              </a:solidFill>
              <a:effectLst/>
              <a:latin typeface="Calibri Light" panose="020F0302020204030204" pitchFamily="34" charset="0"/>
              <a:ea typeface="Cambria" panose="02040503050406030204" pitchFamily="18" charset="0"/>
              <a:cs typeface="Calibri Light" panose="020F0302020204030204" pitchFamily="34" charset="0"/>
            </a:rPr>
            <a:t>Misuse of confidential information.  (a)  A person who is or has been a public servant commits the crime of misuse of confidential information if the person</a:t>
          </a:r>
        </a:p>
        <a:p>
          <a:pPr lvl="1"/>
          <a:r>
            <a:rPr lang="en-US" sz="900">
              <a:solidFill>
                <a:schemeClr val="dk1"/>
              </a:solidFill>
              <a:effectLst/>
              <a:latin typeface="Calibri Light" panose="020F0302020204030204" pitchFamily="34" charset="0"/>
              <a:ea typeface="Cambria" panose="02040503050406030204" pitchFamily="18" charset="0"/>
              <a:cs typeface="Calibri Light" panose="020F0302020204030204" pitchFamily="34" charset="0"/>
            </a:rPr>
            <a:t>(1) learns confidential information through employment as a public servant; and</a:t>
          </a:r>
        </a:p>
        <a:p>
          <a:pPr lvl="1"/>
          <a:r>
            <a:rPr lang="en-US" sz="900">
              <a:solidFill>
                <a:schemeClr val="dk1"/>
              </a:solidFill>
              <a:effectLst/>
              <a:latin typeface="Calibri Light" panose="020F0302020204030204" pitchFamily="34" charset="0"/>
              <a:ea typeface="Cambria" panose="02040503050406030204" pitchFamily="18" charset="0"/>
              <a:cs typeface="Calibri Light" panose="020F0302020204030204" pitchFamily="34" charset="0"/>
            </a:rPr>
            <a:t>(2) while in office or after leaving office, uses the confidential information for personal gain or in a manner not connected with the performance of official duties other than by giving sworn testimony or evidence in a legal proceeding in conformity with a court order.</a:t>
          </a:r>
        </a:p>
        <a:p>
          <a:pPr lvl="2"/>
          <a:r>
            <a:rPr lang="en-US" sz="900">
              <a:solidFill>
                <a:schemeClr val="dk1"/>
              </a:solidFill>
              <a:effectLst/>
              <a:latin typeface="Calibri Light" panose="020F0302020204030204" pitchFamily="34" charset="0"/>
              <a:ea typeface="Cambria" panose="02040503050406030204" pitchFamily="18" charset="0"/>
              <a:cs typeface="Calibri Light" panose="020F0302020204030204" pitchFamily="34" charset="0"/>
            </a:rPr>
            <a:t>(b) As used in this section, "confidential information" means information which has been classified confidential by law.</a:t>
          </a:r>
        </a:p>
        <a:p>
          <a:pPr lvl="2"/>
          <a:r>
            <a:rPr lang="en-US" sz="900">
              <a:solidFill>
                <a:schemeClr val="dk1"/>
              </a:solidFill>
              <a:effectLst/>
              <a:latin typeface="Calibri Light" panose="020F0302020204030204" pitchFamily="34" charset="0"/>
              <a:ea typeface="Cambria" panose="02040503050406030204" pitchFamily="18" charset="0"/>
              <a:cs typeface="Calibri Light" panose="020F0302020204030204" pitchFamily="34" charset="0"/>
            </a:rPr>
            <a:t>(c) Misuse of confidential information is a class A misdemeanor.  (§ 6 ch 166 SLA 1978).</a:t>
          </a:r>
        </a:p>
        <a:p>
          <a:endParaRPr lang="en-US" sz="900">
            <a:solidFill>
              <a:schemeClr val="dk1"/>
            </a:solidFill>
            <a:effectLst/>
            <a:latin typeface="Calibri Light" panose="020F0302020204030204" pitchFamily="34" charset="0"/>
            <a:ea typeface="Cambria" panose="02040503050406030204" pitchFamily="18" charset="0"/>
            <a:cs typeface="Calibri Light" panose="020F0302020204030204" pitchFamily="34" charset="0"/>
          </a:endParaRPr>
        </a:p>
        <a:p>
          <a:r>
            <a:rPr lang="en-US" sz="900">
              <a:solidFill>
                <a:schemeClr val="dk1"/>
              </a:solidFill>
              <a:effectLst/>
              <a:latin typeface="Calibri Light" panose="020F0302020204030204" pitchFamily="34" charset="0"/>
              <a:ea typeface="Cambria" panose="02040503050406030204" pitchFamily="18" charset="0"/>
              <a:cs typeface="Calibri Light" panose="020F0302020204030204" pitchFamily="34" charset="0"/>
            </a:rPr>
            <a:t>The undersigned Delegate has read this section, understands the laws pertaining to the disclosure and/or misuse of confidential information, and understands such disclosure/misuse could result in disciplinary action, including discharge from state employment and in some cases criminal penalties.</a:t>
          </a:r>
          <a:endParaRPr lang="en-US" sz="900">
            <a:latin typeface="Calibri Light" panose="020F0302020204030204" pitchFamily="34" charset="0"/>
            <a:ea typeface="Cambria" panose="02040503050406030204" pitchFamily="18" charset="0"/>
            <a:cs typeface="Calibri Light" panose="020F0302020204030204" pitchFamily="34" charset="0"/>
          </a:endParaRPr>
        </a:p>
      </xdr:txBody>
    </xdr:sp>
    <xdr:clientData/>
  </xdr:oneCellAnchor>
  <xdr:twoCellAnchor editAs="absolute">
    <xdr:from>
      <xdr:col>0</xdr:col>
      <xdr:colOff>39755</xdr:colOff>
      <xdr:row>0</xdr:row>
      <xdr:rowOff>19878</xdr:rowOff>
    </xdr:from>
    <xdr:to>
      <xdr:col>18</xdr:col>
      <xdr:colOff>304800</xdr:colOff>
      <xdr:row>0</xdr:row>
      <xdr:rowOff>1821180</xdr:rowOff>
    </xdr:to>
    <xdr:sp macro="" textlink="">
      <xdr:nvSpPr>
        <xdr:cNvPr id="5" name="TextBox 4">
          <a:extLst>
            <a:ext uri="{FF2B5EF4-FFF2-40B4-BE49-F238E27FC236}">
              <a16:creationId xmlns:a16="http://schemas.microsoft.com/office/drawing/2014/main" id="{4E445775-D1CE-4BF6-BC13-FACFF45BF8EA}"/>
            </a:ext>
          </a:extLst>
        </xdr:cNvPr>
        <xdr:cNvSpPr txBox="1"/>
      </xdr:nvSpPr>
      <xdr:spPr>
        <a:xfrm>
          <a:off x="39755" y="19878"/>
          <a:ext cx="6025765" cy="18013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lang="en-US" sz="1400" b="1" u="none">
              <a:solidFill>
                <a:srgbClr val="FF0000"/>
              </a:solidFill>
              <a:latin typeface="+mj-lt"/>
            </a:rPr>
            <a:t>*** READ ALL OF THE INSTRUCTIONS BELOW ***</a:t>
          </a:r>
          <a:r>
            <a:rPr lang="en-US" sz="1100" baseline="0">
              <a:latin typeface="+mj-lt"/>
            </a:rPr>
            <a:t> </a:t>
          </a:r>
        </a:p>
        <a:p>
          <a:endParaRPr lang="en-US" sz="950" baseline="0">
            <a:latin typeface="+mj-lt"/>
          </a:endParaRPr>
        </a:p>
        <a:p>
          <a:r>
            <a:rPr lang="en-US" sz="950" baseline="0">
              <a:latin typeface="+mj-lt"/>
            </a:rPr>
            <a:t>The fields on this tab are locked and will populate based on data entered on the preceding AccessOnline User Profile Account Request (Add User) tab if the Type of Access selected equals "</a:t>
          </a:r>
          <a:r>
            <a:rPr lang="en-US" sz="950" baseline="0">
              <a:solidFill>
                <a:srgbClr val="0000FF"/>
              </a:solidFill>
              <a:latin typeface="+mj-lt"/>
            </a:rPr>
            <a:t>Delegate</a:t>
          </a:r>
          <a:r>
            <a:rPr lang="en-US" sz="950" baseline="0">
              <a:latin typeface="+mj-lt"/>
            </a:rPr>
            <a:t>".</a:t>
          </a:r>
        </a:p>
        <a:p>
          <a:endParaRPr lang="en-US" sz="950" baseline="0">
            <a:latin typeface="+mj-lt"/>
          </a:endParaRPr>
        </a:p>
        <a:p>
          <a:pPr lvl="1"/>
          <a:r>
            <a:rPr lang="en-US" sz="950" baseline="0">
              <a:latin typeface="+mj-lt"/>
            </a:rPr>
            <a:t>1) Print this </a:t>
          </a:r>
          <a:r>
            <a:rPr lang="en-US" sz="950" b="1" baseline="0">
              <a:latin typeface="+mj-lt"/>
            </a:rPr>
            <a:t>Department OneCard </a:t>
          </a:r>
          <a:r>
            <a:rPr lang="en-US" sz="950" b="0" u="sng" baseline="0">
              <a:solidFill>
                <a:srgbClr val="0000FF"/>
              </a:solidFill>
              <a:latin typeface="+mj-lt"/>
            </a:rPr>
            <a:t>Delegate</a:t>
          </a:r>
          <a:r>
            <a:rPr lang="en-US" sz="950" baseline="0">
              <a:latin typeface="+mj-lt"/>
            </a:rPr>
            <a:t> Entitlement Authorization </a:t>
          </a:r>
          <a:r>
            <a:rPr lang="en-US" sz="950" u="sng" baseline="0">
              <a:solidFill>
                <a:srgbClr val="0000FF"/>
              </a:solidFill>
              <a:latin typeface="+mj-lt"/>
            </a:rPr>
            <a:t>Signature Page</a:t>
          </a:r>
          <a:r>
            <a:rPr lang="en-US" sz="950" baseline="0">
              <a:latin typeface="+mj-lt"/>
            </a:rPr>
            <a:t>.</a:t>
          </a:r>
        </a:p>
        <a:p>
          <a:pPr lvl="1"/>
          <a:r>
            <a:rPr lang="en-US" sz="950" baseline="0">
              <a:latin typeface="+mj-lt"/>
            </a:rPr>
            <a:t>2) Have the employee assigned as the </a:t>
          </a:r>
          <a:r>
            <a:rPr lang="en-US" sz="950" u="sng" baseline="0">
              <a:solidFill>
                <a:srgbClr val="0000FF"/>
              </a:solidFill>
              <a:latin typeface="+mj-lt"/>
            </a:rPr>
            <a:t>Delegate</a:t>
          </a:r>
          <a:r>
            <a:rPr lang="en-US" sz="950" baseline="0">
              <a:latin typeface="+mj-lt"/>
            </a:rPr>
            <a:t> read, sign and date the form.</a:t>
          </a:r>
        </a:p>
        <a:p>
          <a:pPr lvl="1"/>
          <a:r>
            <a:rPr lang="en-US" sz="950" baseline="0">
              <a:latin typeface="+mj-lt"/>
            </a:rPr>
            <a:t>3) A </a:t>
          </a:r>
          <a:r>
            <a:rPr lang="en-US" sz="950" b="1" baseline="0">
              <a:latin typeface="+mj-lt"/>
            </a:rPr>
            <a:t>Department Program Administrator (DPA)</a:t>
          </a:r>
          <a:r>
            <a:rPr lang="en-US" sz="950" baseline="0">
              <a:latin typeface="+mj-lt"/>
            </a:rPr>
            <a:t> must also sign and date the printed form.</a:t>
          </a:r>
        </a:p>
        <a:p>
          <a:pPr lvl="1"/>
          <a:r>
            <a:rPr lang="en-US" sz="950" baseline="0">
              <a:latin typeface="+mj-lt"/>
            </a:rPr>
            <a:t>3) Retain the signed </a:t>
          </a:r>
          <a:r>
            <a:rPr lang="en-US" sz="950" u="sng" baseline="0">
              <a:solidFill>
                <a:srgbClr val="0000FF"/>
              </a:solidFill>
              <a:latin typeface="+mj-lt"/>
            </a:rPr>
            <a:t>Delegate</a:t>
          </a:r>
          <a:r>
            <a:rPr lang="en-US" sz="950" baseline="0">
              <a:latin typeface="+mj-lt"/>
            </a:rPr>
            <a:t> Entitlement Authorization form in Department's internal files. </a:t>
          </a:r>
        </a:p>
        <a:p>
          <a:pPr lvl="1"/>
          <a:endParaRPr lang="en-US" sz="950" baseline="0">
            <a:latin typeface="+mj-lt"/>
          </a:endParaRPr>
        </a:p>
        <a:p>
          <a:pPr lvl="0" algn="ctr"/>
          <a:r>
            <a:rPr lang="en-US" sz="950" b="1" baseline="0">
              <a:solidFill>
                <a:srgbClr val="FF0000"/>
              </a:solidFill>
              <a:latin typeface="+mj-lt"/>
            </a:rPr>
            <a:t>DO NOT SEND this </a:t>
          </a:r>
          <a:r>
            <a:rPr lang="en-US" sz="950" b="0" baseline="0">
              <a:solidFill>
                <a:srgbClr val="0000FF"/>
              </a:solidFill>
              <a:latin typeface="+mj-lt"/>
            </a:rPr>
            <a:t>DELEGATE</a:t>
          </a:r>
          <a:r>
            <a:rPr lang="en-US" sz="950" b="1" baseline="0">
              <a:solidFill>
                <a:srgbClr val="FF0000"/>
              </a:solidFill>
              <a:latin typeface="+mj-lt"/>
            </a:rPr>
            <a:t> Entitlement Authorization form to DOF PCard Team</a:t>
          </a:r>
          <a:endParaRPr lang="en-US" sz="950" b="1">
            <a:solidFill>
              <a:srgbClr val="FF0000"/>
            </a:solidFill>
            <a:latin typeface="+mj-lt"/>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53340</xdr:colOff>
      <xdr:row>1</xdr:row>
      <xdr:rowOff>22860</xdr:rowOff>
    </xdr:from>
    <xdr:to>
      <xdr:col>1</xdr:col>
      <xdr:colOff>205740</xdr:colOff>
      <xdr:row>3</xdr:row>
      <xdr:rowOff>145098</xdr:rowOff>
    </xdr:to>
    <xdr:pic>
      <xdr:nvPicPr>
        <xdr:cNvPr id="2" name="Picture 1">
          <a:extLst>
            <a:ext uri="{FF2B5EF4-FFF2-40B4-BE49-F238E27FC236}">
              <a16:creationId xmlns:a16="http://schemas.microsoft.com/office/drawing/2014/main" id="{B116A37D-04D9-426F-A563-5B418CF19B87}"/>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 y="22860"/>
          <a:ext cx="579120" cy="548958"/>
        </a:xfrm>
        <a:prstGeom prst="rect">
          <a:avLst/>
        </a:prstGeom>
      </xdr:spPr>
    </xdr:pic>
    <xdr:clientData/>
  </xdr:twoCellAnchor>
  <xdr:twoCellAnchor editAs="oneCell">
    <xdr:from>
      <xdr:col>2</xdr:col>
      <xdr:colOff>13252</xdr:colOff>
      <xdr:row>0</xdr:row>
      <xdr:rowOff>1813560</xdr:rowOff>
    </xdr:from>
    <xdr:to>
      <xdr:col>12</xdr:col>
      <xdr:colOff>209467</xdr:colOff>
      <xdr:row>5</xdr:row>
      <xdr:rowOff>38100</xdr:rowOff>
    </xdr:to>
    <xdr:sp macro="" textlink="">
      <xdr:nvSpPr>
        <xdr:cNvPr id="3" name="TextBox 2">
          <a:extLst>
            <a:ext uri="{FF2B5EF4-FFF2-40B4-BE49-F238E27FC236}">
              <a16:creationId xmlns:a16="http://schemas.microsoft.com/office/drawing/2014/main" id="{BA871AAA-9239-4AB6-BE4B-5A9000D11078}"/>
            </a:ext>
          </a:extLst>
        </xdr:cNvPr>
        <xdr:cNvSpPr txBox="1"/>
      </xdr:nvSpPr>
      <xdr:spPr>
        <a:xfrm>
          <a:off x="760012" y="1813560"/>
          <a:ext cx="3396615" cy="922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i="0" u="none" strike="noStrike">
              <a:solidFill>
                <a:schemeClr val="dk1"/>
              </a:solidFill>
              <a:effectLst/>
              <a:latin typeface="Calibri Light" panose="020F0302020204030204" pitchFamily="34" charset="0"/>
              <a:ea typeface="+mn-ea"/>
              <a:cs typeface="Calibri Light" panose="020F0302020204030204" pitchFamily="34" charset="0"/>
            </a:rPr>
            <a:t>State of Alaska</a:t>
          </a:r>
        </a:p>
        <a:p>
          <a:r>
            <a:rPr lang="en-US" sz="1400" b="1" i="0" u="none" strike="noStrike">
              <a:solidFill>
                <a:schemeClr val="dk1"/>
              </a:solidFill>
              <a:effectLst/>
              <a:latin typeface="Calibri Light" panose="020F0302020204030204" pitchFamily="34" charset="0"/>
              <a:ea typeface="+mn-ea"/>
              <a:cs typeface="Calibri Light" panose="020F0302020204030204" pitchFamily="34" charset="0"/>
            </a:rPr>
            <a:t>Department of Administration</a:t>
          </a:r>
        </a:p>
        <a:p>
          <a:r>
            <a:rPr lang="en-US" sz="1400" b="1" i="0" u="none" strike="noStrike">
              <a:solidFill>
                <a:schemeClr val="dk1"/>
              </a:solidFill>
              <a:effectLst/>
              <a:latin typeface="Calibri Light" panose="020F0302020204030204" pitchFamily="34" charset="0"/>
              <a:ea typeface="+mn-ea"/>
              <a:cs typeface="Calibri Light" panose="020F0302020204030204" pitchFamily="34" charset="0"/>
            </a:rPr>
            <a:t>Division</a:t>
          </a:r>
          <a:r>
            <a:rPr lang="en-US" sz="1400" b="1" i="0" u="none" strike="noStrike" baseline="0">
              <a:solidFill>
                <a:schemeClr val="dk1"/>
              </a:solidFill>
              <a:effectLst/>
              <a:latin typeface="Calibri Light" panose="020F0302020204030204" pitchFamily="34" charset="0"/>
              <a:ea typeface="+mn-ea"/>
              <a:cs typeface="Calibri Light" panose="020F0302020204030204" pitchFamily="34" charset="0"/>
            </a:rPr>
            <a:t> of Finance</a:t>
          </a:r>
          <a:endParaRPr lang="en-US" sz="1400">
            <a:latin typeface="Calibri Light" panose="020F0302020204030204" pitchFamily="34" charset="0"/>
            <a:cs typeface="Calibri Light" panose="020F0302020204030204" pitchFamily="34" charset="0"/>
          </a:endParaRPr>
        </a:p>
      </xdr:txBody>
    </xdr:sp>
    <xdr:clientData/>
  </xdr:twoCellAnchor>
  <xdr:oneCellAnchor>
    <xdr:from>
      <xdr:col>0</xdr:col>
      <xdr:colOff>26668</xdr:colOff>
      <xdr:row>24</xdr:row>
      <xdr:rowOff>20956</xdr:rowOff>
    </xdr:from>
    <xdr:ext cx="6054091" cy="2909771"/>
    <xdr:sp macro="" textlink="">
      <xdr:nvSpPr>
        <xdr:cNvPr id="4" name="TextBox 3">
          <a:extLst>
            <a:ext uri="{FF2B5EF4-FFF2-40B4-BE49-F238E27FC236}">
              <a16:creationId xmlns:a16="http://schemas.microsoft.com/office/drawing/2014/main" id="{8FBEDA63-5AED-4FAF-8B1E-B67130F7A068}"/>
            </a:ext>
          </a:extLst>
        </xdr:cNvPr>
        <xdr:cNvSpPr txBox="1"/>
      </xdr:nvSpPr>
      <xdr:spPr>
        <a:xfrm>
          <a:off x="26668" y="6376036"/>
          <a:ext cx="6054091" cy="29097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74320" tIns="45720" rIns="0" bIns="45720" rtlCol="0" anchor="t">
          <a:spAutoFit/>
        </a:bodyPr>
        <a:lstStyle/>
        <a:p>
          <a:r>
            <a:rPr lang="en-US" sz="900">
              <a:solidFill>
                <a:schemeClr val="dk1"/>
              </a:solidFill>
              <a:effectLst/>
              <a:latin typeface="Calibri Light" panose="020F0302020204030204" pitchFamily="34" charset="0"/>
              <a:ea typeface="Cambria" panose="02040503050406030204" pitchFamily="18" charset="0"/>
              <a:cs typeface="Calibri Light" panose="020F0302020204030204" pitchFamily="34" charset="0"/>
            </a:rPr>
            <a:t>This employee has been granted Program Administrator entitlement authority in the U.S. Bank AccessOnline System to administer the One Card Alaska (OCA) credit card payment program for this department in accordance with the policies and procedures of the State of Alaska.  The Department Program Administrator has the authority to contact USBank directly and has</a:t>
          </a:r>
          <a:r>
            <a:rPr lang="en-US" sz="900" baseline="0">
              <a:solidFill>
                <a:schemeClr val="dk1"/>
              </a:solidFill>
              <a:effectLst/>
              <a:latin typeface="Calibri Light" panose="020F0302020204030204" pitchFamily="34" charset="0"/>
              <a:ea typeface="Cambria" panose="02040503050406030204" pitchFamily="18" charset="0"/>
              <a:cs typeface="Calibri Light" panose="020F0302020204030204" pitchFamily="34" charset="0"/>
            </a:rPr>
            <a:t> the </a:t>
          </a:r>
          <a:r>
            <a:rPr lang="en-US" sz="900">
              <a:solidFill>
                <a:schemeClr val="dk1"/>
              </a:solidFill>
              <a:effectLst/>
              <a:latin typeface="Calibri Light" panose="020F0302020204030204" pitchFamily="34" charset="0"/>
              <a:ea typeface="Cambria" panose="02040503050406030204" pitchFamily="18" charset="0"/>
              <a:cs typeface="Calibri Light" panose="020F0302020204030204" pitchFamily="34" charset="0"/>
            </a:rPr>
            <a:t>responsibility to approve credit card account setups, changes or deletes as well as perform any other functions necessary to maintain the One Card program in accordance with departmental policies, including delegation of these functions within the department.</a:t>
          </a:r>
        </a:p>
        <a:p>
          <a:endParaRPr lang="en-US" sz="900">
            <a:solidFill>
              <a:schemeClr val="dk1"/>
            </a:solidFill>
            <a:effectLst/>
            <a:latin typeface="Calibri Light" panose="020F0302020204030204" pitchFamily="34" charset="0"/>
            <a:ea typeface="Cambria" panose="02040503050406030204" pitchFamily="18" charset="0"/>
            <a:cs typeface="Calibri Light" panose="020F0302020204030204" pitchFamily="34" charset="0"/>
          </a:endParaRPr>
        </a:p>
        <a:p>
          <a:r>
            <a:rPr lang="en-US" sz="900" b="1">
              <a:solidFill>
                <a:schemeClr val="dk1"/>
              </a:solidFill>
              <a:effectLst/>
              <a:latin typeface="Calibri Light" panose="020F0302020204030204" pitchFamily="34" charset="0"/>
              <a:ea typeface="Cambria" panose="02040503050406030204" pitchFamily="18" charset="0"/>
              <a:cs typeface="Calibri Light" panose="020F0302020204030204" pitchFamily="34" charset="0"/>
            </a:rPr>
            <a:t>AS 11.56.860.  </a:t>
          </a:r>
          <a:r>
            <a:rPr lang="en-US" sz="900">
              <a:solidFill>
                <a:schemeClr val="dk1"/>
              </a:solidFill>
              <a:effectLst/>
              <a:latin typeface="Calibri Light" panose="020F0302020204030204" pitchFamily="34" charset="0"/>
              <a:ea typeface="Cambria" panose="02040503050406030204" pitchFamily="18" charset="0"/>
              <a:cs typeface="Calibri Light" panose="020F0302020204030204" pitchFamily="34" charset="0"/>
            </a:rPr>
            <a:t>Misuse of confidential information.  (a)  A person who is or has been a public servant commits the crime of misuse of confidential information if the person</a:t>
          </a:r>
        </a:p>
        <a:p>
          <a:pPr lvl="1"/>
          <a:r>
            <a:rPr lang="en-US" sz="900">
              <a:solidFill>
                <a:schemeClr val="dk1"/>
              </a:solidFill>
              <a:effectLst/>
              <a:latin typeface="Calibri Light" panose="020F0302020204030204" pitchFamily="34" charset="0"/>
              <a:ea typeface="Cambria" panose="02040503050406030204" pitchFamily="18" charset="0"/>
              <a:cs typeface="Calibri Light" panose="020F0302020204030204" pitchFamily="34" charset="0"/>
            </a:rPr>
            <a:t>(1) learns confidential information through employment as a public servant; and</a:t>
          </a:r>
        </a:p>
        <a:p>
          <a:pPr lvl="1"/>
          <a:r>
            <a:rPr lang="en-US" sz="900">
              <a:solidFill>
                <a:schemeClr val="dk1"/>
              </a:solidFill>
              <a:effectLst/>
              <a:latin typeface="Calibri Light" panose="020F0302020204030204" pitchFamily="34" charset="0"/>
              <a:ea typeface="Cambria" panose="02040503050406030204" pitchFamily="18" charset="0"/>
              <a:cs typeface="Calibri Light" panose="020F0302020204030204" pitchFamily="34" charset="0"/>
            </a:rPr>
            <a:t>(2) while in office or after leaving office, uses the confidential information for personal gain or in a manner not connected with the performance of official duties other than by giving sworn testimony or evidence in a legal proceeding in conformity with a court order.</a:t>
          </a:r>
        </a:p>
        <a:p>
          <a:pPr lvl="2"/>
          <a:r>
            <a:rPr lang="en-US" sz="900">
              <a:solidFill>
                <a:schemeClr val="dk1"/>
              </a:solidFill>
              <a:effectLst/>
              <a:latin typeface="Calibri Light" panose="020F0302020204030204" pitchFamily="34" charset="0"/>
              <a:ea typeface="Cambria" panose="02040503050406030204" pitchFamily="18" charset="0"/>
              <a:cs typeface="Calibri Light" panose="020F0302020204030204" pitchFamily="34" charset="0"/>
            </a:rPr>
            <a:t>(b) As used in this section, "confidential information" means information which has been classified confidential by law.</a:t>
          </a:r>
        </a:p>
        <a:p>
          <a:pPr lvl="2"/>
          <a:r>
            <a:rPr lang="en-US" sz="900">
              <a:solidFill>
                <a:schemeClr val="dk1"/>
              </a:solidFill>
              <a:effectLst/>
              <a:latin typeface="Calibri Light" panose="020F0302020204030204" pitchFamily="34" charset="0"/>
              <a:ea typeface="Cambria" panose="02040503050406030204" pitchFamily="18" charset="0"/>
              <a:cs typeface="Calibri Light" panose="020F0302020204030204" pitchFamily="34" charset="0"/>
            </a:rPr>
            <a:t>(c) Misuse of confidential information is a class A misdemeanor.  (§ 6 ch 166 SLA 1978).</a:t>
          </a:r>
        </a:p>
        <a:p>
          <a:endParaRPr lang="en-US" sz="900">
            <a:solidFill>
              <a:schemeClr val="dk1"/>
            </a:solidFill>
            <a:effectLst/>
            <a:latin typeface="Calibri Light" panose="020F0302020204030204" pitchFamily="34" charset="0"/>
            <a:ea typeface="Cambria" panose="02040503050406030204" pitchFamily="18" charset="0"/>
            <a:cs typeface="Calibri Light" panose="020F0302020204030204" pitchFamily="34" charset="0"/>
          </a:endParaRPr>
        </a:p>
        <a:p>
          <a:r>
            <a:rPr lang="en-US" sz="900">
              <a:solidFill>
                <a:schemeClr val="dk1"/>
              </a:solidFill>
              <a:effectLst/>
              <a:latin typeface="Calibri Light" panose="020F0302020204030204" pitchFamily="34" charset="0"/>
              <a:ea typeface="Cambria" panose="02040503050406030204" pitchFamily="18" charset="0"/>
              <a:cs typeface="Calibri Light" panose="020F0302020204030204" pitchFamily="34" charset="0"/>
            </a:rPr>
            <a:t>The undersigned Administrator has read this section, understands the laws pertaining to the disclosure and/or misuse of confidential information, and understands such disclosure/misuse could result in disciplinary action, including discharge from state employment and in some cases criminal penalties.</a:t>
          </a:r>
          <a:endParaRPr lang="en-US" sz="900">
            <a:latin typeface="Calibri Light" panose="020F0302020204030204" pitchFamily="34" charset="0"/>
            <a:ea typeface="Cambria" panose="02040503050406030204" pitchFamily="18" charset="0"/>
            <a:cs typeface="Calibri Light" panose="020F0302020204030204" pitchFamily="34" charset="0"/>
          </a:endParaRPr>
        </a:p>
      </xdr:txBody>
    </xdr:sp>
    <xdr:clientData/>
  </xdr:oneCellAnchor>
  <xdr:twoCellAnchor editAs="absolute">
    <xdr:from>
      <xdr:col>0</xdr:col>
      <xdr:colOff>30480</xdr:colOff>
      <xdr:row>0</xdr:row>
      <xdr:rowOff>22860</xdr:rowOff>
    </xdr:from>
    <xdr:to>
      <xdr:col>18</xdr:col>
      <xdr:colOff>121920</xdr:colOff>
      <xdr:row>0</xdr:row>
      <xdr:rowOff>1821301</xdr:rowOff>
    </xdr:to>
    <xdr:sp macro="" textlink="">
      <xdr:nvSpPr>
        <xdr:cNvPr id="6" name="TextBox 5">
          <a:extLst>
            <a:ext uri="{FF2B5EF4-FFF2-40B4-BE49-F238E27FC236}">
              <a16:creationId xmlns:a16="http://schemas.microsoft.com/office/drawing/2014/main" id="{83B59035-BA0D-42B0-8A67-7ED64AB513DA}"/>
            </a:ext>
          </a:extLst>
        </xdr:cNvPr>
        <xdr:cNvSpPr txBox="1"/>
      </xdr:nvSpPr>
      <xdr:spPr>
        <a:xfrm>
          <a:off x="30480" y="22860"/>
          <a:ext cx="5958840" cy="17984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lang="en-US" sz="1400" b="1" u="none">
              <a:solidFill>
                <a:srgbClr val="FF0000"/>
              </a:solidFill>
              <a:latin typeface="+mj-lt"/>
            </a:rPr>
            <a:t>*** READ ALL OF THE</a:t>
          </a:r>
          <a:r>
            <a:rPr lang="en-US" sz="1400" b="1" u="none" baseline="0">
              <a:solidFill>
                <a:srgbClr val="FF0000"/>
              </a:solidFill>
              <a:latin typeface="+mj-lt"/>
            </a:rPr>
            <a:t> INSTRUCTIONS BELOW ***</a:t>
          </a:r>
          <a:endParaRPr lang="en-US" sz="1100" baseline="0">
            <a:latin typeface="+mj-lt"/>
          </a:endParaRPr>
        </a:p>
        <a:p>
          <a:endParaRPr lang="en-US" sz="950" baseline="0">
            <a:latin typeface="+mj-lt"/>
          </a:endParaRPr>
        </a:p>
        <a:p>
          <a:r>
            <a:rPr lang="en-US" sz="950" baseline="0">
              <a:latin typeface="+mj-lt"/>
            </a:rPr>
            <a:t>The fields on this tab are locked and will populate based on data entered on the preceding AccessOnline User Profile Account Request (Add User) tab if the Type of Access selected equals "</a:t>
          </a:r>
          <a:r>
            <a:rPr lang="en-US" sz="950" baseline="0">
              <a:solidFill>
                <a:srgbClr val="0000FF"/>
              </a:solidFill>
              <a:latin typeface="+mj-lt"/>
            </a:rPr>
            <a:t>Program Administrator</a:t>
          </a:r>
          <a:r>
            <a:rPr lang="en-US" sz="950" baseline="0">
              <a:latin typeface="+mj-lt"/>
            </a:rPr>
            <a:t>".</a:t>
          </a:r>
        </a:p>
        <a:p>
          <a:endParaRPr lang="en-US" sz="950" baseline="0">
            <a:latin typeface="+mj-lt"/>
          </a:endParaRPr>
        </a:p>
        <a:p>
          <a:pPr lvl="1"/>
          <a:r>
            <a:rPr lang="en-US" sz="950" baseline="0">
              <a:latin typeface="+mj-lt"/>
            </a:rPr>
            <a:t>1) Print this </a:t>
          </a:r>
          <a:r>
            <a:rPr lang="en-US" sz="950" b="1" baseline="0">
              <a:latin typeface="+mj-lt"/>
            </a:rPr>
            <a:t>Department OneCard </a:t>
          </a:r>
          <a:r>
            <a:rPr lang="en-US" sz="950" b="0" u="sng" baseline="0">
              <a:solidFill>
                <a:srgbClr val="0000FF"/>
              </a:solidFill>
              <a:latin typeface="+mj-lt"/>
            </a:rPr>
            <a:t>DPA</a:t>
          </a:r>
          <a:r>
            <a:rPr lang="en-US" sz="950" baseline="0">
              <a:latin typeface="+mj-lt"/>
            </a:rPr>
            <a:t> Entitlement Authorization </a:t>
          </a:r>
          <a:r>
            <a:rPr lang="en-US" sz="950" u="sng" baseline="0">
              <a:solidFill>
                <a:srgbClr val="0000FF"/>
              </a:solidFill>
              <a:latin typeface="+mj-lt"/>
            </a:rPr>
            <a:t>Signature Page</a:t>
          </a:r>
          <a:r>
            <a:rPr lang="en-US" sz="950" baseline="0">
              <a:latin typeface="+mj-lt"/>
            </a:rPr>
            <a:t>.</a:t>
          </a:r>
        </a:p>
        <a:p>
          <a:pPr lvl="1"/>
          <a:r>
            <a:rPr lang="en-US" sz="950" baseline="0">
              <a:latin typeface="+mj-lt"/>
            </a:rPr>
            <a:t>2) Have the employee assigned as the </a:t>
          </a:r>
          <a:r>
            <a:rPr lang="en-US" sz="950" u="sng" baseline="0">
              <a:solidFill>
                <a:srgbClr val="0000FF"/>
              </a:solidFill>
              <a:latin typeface="+mj-lt"/>
            </a:rPr>
            <a:t>DPA</a:t>
          </a:r>
          <a:r>
            <a:rPr lang="en-US" sz="950" baseline="0">
              <a:latin typeface="+mj-lt"/>
            </a:rPr>
            <a:t> read, sign and date the form.</a:t>
          </a:r>
        </a:p>
        <a:p>
          <a:pPr lvl="1"/>
          <a:r>
            <a:rPr lang="en-US" sz="950" baseline="0">
              <a:latin typeface="+mj-lt"/>
            </a:rPr>
            <a:t>3) A </a:t>
          </a:r>
          <a:r>
            <a:rPr lang="en-US" sz="950" b="1" baseline="0">
              <a:latin typeface="+mj-lt"/>
            </a:rPr>
            <a:t>Department Appointing Authority</a:t>
          </a:r>
          <a:r>
            <a:rPr lang="en-US" sz="950" baseline="0">
              <a:latin typeface="+mj-lt"/>
            </a:rPr>
            <a:t> must also sign and date the printed form.</a:t>
          </a:r>
        </a:p>
        <a:p>
          <a:pPr lvl="1"/>
          <a:r>
            <a:rPr lang="en-US" sz="950" baseline="0">
              <a:latin typeface="+mj-lt"/>
            </a:rPr>
            <a:t>4) Retain the signed </a:t>
          </a:r>
          <a:r>
            <a:rPr lang="en-US" sz="950" u="sng" baseline="0">
              <a:solidFill>
                <a:srgbClr val="0000FF"/>
              </a:solidFill>
              <a:latin typeface="+mj-lt"/>
            </a:rPr>
            <a:t>DPA</a:t>
          </a:r>
          <a:r>
            <a:rPr lang="en-US" sz="950" baseline="0">
              <a:latin typeface="+mj-lt"/>
            </a:rPr>
            <a:t> Entitlement Authorization form in Department's internal files. </a:t>
          </a:r>
        </a:p>
        <a:p>
          <a:pPr lvl="1"/>
          <a:r>
            <a:rPr lang="en-US" sz="950" baseline="0">
              <a:latin typeface="+mj-lt"/>
            </a:rPr>
            <a:t>5) Submit a PDF copy of the </a:t>
          </a:r>
          <a:r>
            <a:rPr lang="en-US" sz="950" u="sng" baseline="0">
              <a:solidFill>
                <a:srgbClr val="0000FF"/>
              </a:solidFill>
              <a:effectLst/>
              <a:latin typeface="+mj-lt"/>
              <a:ea typeface="+mn-ea"/>
              <a:cs typeface="+mn-cs"/>
            </a:rPr>
            <a:t>DPA</a:t>
          </a:r>
          <a:r>
            <a:rPr lang="en-US" sz="950" baseline="0">
              <a:solidFill>
                <a:schemeClr val="dk1"/>
              </a:solidFill>
              <a:effectLst/>
              <a:latin typeface="+mj-lt"/>
              <a:ea typeface="+mn-ea"/>
              <a:cs typeface="+mn-cs"/>
            </a:rPr>
            <a:t> Entitlement Authorization form to the DOF PCard Team at doa.dof.pcard.support@alaska.gov.</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F03879F-FC69-4A53-9F41-DC6A6885687C}" name="Table1" displayName="Table1" ref="A10:C39" totalsRowShown="0" headerRowDxfId="6" dataDxfId="5">
  <autoFilter ref="A10:C39" xr:uid="{EF7C475D-6AAC-477E-BAD8-F5FCE5290B99}"/>
  <tableColumns count="3">
    <tableColumn id="1" xr3:uid="{6544507B-4215-4730-A165-27C9970BBCA0}" name="FIELD" dataDxfId="4"/>
    <tableColumn id="2" xr3:uid="{E6EED59C-10E2-46D5-B3DE-ED5F8F13929C}" name="REQUIRED?" dataDxfId="3" dataCellStyle="Normal_Add CTA Request"/>
    <tableColumn id="3" xr3:uid="{57868E89-2A99-4CA2-A23E-55485E89E5F6}" name="NOTES" dataDxfId="2" dataCellStyle="Normal_Add CTA Request"/>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oa.alaska.gov/dof/forms/resource/Auth-Sec-Contacts.xlsx" TargetMode="External"/><Relationship Id="rId7" Type="http://schemas.openxmlformats.org/officeDocument/2006/relationships/table" Target="../tables/table1.xml"/><Relationship Id="rId2" Type="http://schemas.openxmlformats.org/officeDocument/2006/relationships/hyperlink" Target="http://doa.alaska.gov/dof/charge_cards/state_agen.html" TargetMode="External"/><Relationship Id="rId1" Type="http://schemas.openxmlformats.org/officeDocument/2006/relationships/hyperlink" Target="http://doa.alaska.gov/dof/charge_cards/agency_contact.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oa.alaska.gov/dof/charge_card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OA.DOF.PCard.Support@alaska.gov?subject=AccessOnline%20User%20Profile%20Account%20Request" TargetMode="External"/><Relationship Id="rId1" Type="http://schemas.openxmlformats.org/officeDocument/2006/relationships/hyperlink" Target="mailto:DOA.DOF.PayrollStaff@alaska.gov"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54E67-0F2F-456F-BF02-79154BB75ADA}">
  <sheetPr codeName="Sheet3">
    <pageSetUpPr fitToPage="1"/>
  </sheetPr>
  <dimension ref="A1:J39"/>
  <sheetViews>
    <sheetView showGridLines="0" zoomScaleNormal="100" workbookViewId="0">
      <pane ySplit="10" topLeftCell="A20" activePane="bottomLeft" state="frozen"/>
      <selection activeCell="A23" sqref="A23"/>
      <selection pane="bottomLeft" activeCell="A21" sqref="A21"/>
    </sheetView>
  </sheetViews>
  <sheetFormatPr defaultColWidth="9.109375" defaultRowHeight="14.4" x14ac:dyDescent="0.3"/>
  <cols>
    <col min="1" max="1" width="31.88671875" style="24" customWidth="1"/>
    <col min="2" max="2" width="13.5546875" style="24" customWidth="1"/>
    <col min="3" max="3" width="88.33203125" style="12" customWidth="1"/>
    <col min="4" max="4" width="1.33203125" style="9" customWidth="1"/>
    <col min="5" max="7" width="11.88671875" style="9" customWidth="1"/>
    <col min="8" max="8" width="7.109375" style="9" customWidth="1"/>
    <col min="9" max="9" width="10.6640625" style="9" customWidth="1"/>
    <col min="10" max="11" width="18.44140625" style="9" customWidth="1"/>
    <col min="12" max="257" width="9.109375" style="9"/>
    <col min="258" max="258" width="31.88671875" style="9" customWidth="1"/>
    <col min="259" max="259" width="121.88671875" style="9" customWidth="1"/>
    <col min="260" max="260" width="1.33203125" style="9" customWidth="1"/>
    <col min="261" max="263" width="11.88671875" style="9" customWidth="1"/>
    <col min="264" max="264" width="7.109375" style="9" customWidth="1"/>
    <col min="265" max="265" width="10.6640625" style="9" customWidth="1"/>
    <col min="266" max="267" width="18.44140625" style="9" customWidth="1"/>
    <col min="268" max="513" width="9.109375" style="9"/>
    <col min="514" max="514" width="31.88671875" style="9" customWidth="1"/>
    <col min="515" max="515" width="121.88671875" style="9" customWidth="1"/>
    <col min="516" max="516" width="1.33203125" style="9" customWidth="1"/>
    <col min="517" max="519" width="11.88671875" style="9" customWidth="1"/>
    <col min="520" max="520" width="7.109375" style="9" customWidth="1"/>
    <col min="521" max="521" width="10.6640625" style="9" customWidth="1"/>
    <col min="522" max="523" width="18.44140625" style="9" customWidth="1"/>
    <col min="524" max="769" width="9.109375" style="9"/>
    <col min="770" max="770" width="31.88671875" style="9" customWidth="1"/>
    <col min="771" max="771" width="121.88671875" style="9" customWidth="1"/>
    <col min="772" max="772" width="1.33203125" style="9" customWidth="1"/>
    <col min="773" max="775" width="11.88671875" style="9" customWidth="1"/>
    <col min="776" max="776" width="7.109375" style="9" customWidth="1"/>
    <col min="777" max="777" width="10.6640625" style="9" customWidth="1"/>
    <col min="778" max="779" width="18.44140625" style="9" customWidth="1"/>
    <col min="780" max="1025" width="9.109375" style="9"/>
    <col min="1026" max="1026" width="31.88671875" style="9" customWidth="1"/>
    <col min="1027" max="1027" width="121.88671875" style="9" customWidth="1"/>
    <col min="1028" max="1028" width="1.33203125" style="9" customWidth="1"/>
    <col min="1029" max="1031" width="11.88671875" style="9" customWidth="1"/>
    <col min="1032" max="1032" width="7.109375" style="9" customWidth="1"/>
    <col min="1033" max="1033" width="10.6640625" style="9" customWidth="1"/>
    <col min="1034" max="1035" width="18.44140625" style="9" customWidth="1"/>
    <col min="1036" max="1281" width="9.109375" style="9"/>
    <col min="1282" max="1282" width="31.88671875" style="9" customWidth="1"/>
    <col min="1283" max="1283" width="121.88671875" style="9" customWidth="1"/>
    <col min="1284" max="1284" width="1.33203125" style="9" customWidth="1"/>
    <col min="1285" max="1287" width="11.88671875" style="9" customWidth="1"/>
    <col min="1288" max="1288" width="7.109375" style="9" customWidth="1"/>
    <col min="1289" max="1289" width="10.6640625" style="9" customWidth="1"/>
    <col min="1290" max="1291" width="18.44140625" style="9" customWidth="1"/>
    <col min="1292" max="1537" width="9.109375" style="9"/>
    <col min="1538" max="1538" width="31.88671875" style="9" customWidth="1"/>
    <col min="1539" max="1539" width="121.88671875" style="9" customWidth="1"/>
    <col min="1540" max="1540" width="1.33203125" style="9" customWidth="1"/>
    <col min="1541" max="1543" width="11.88671875" style="9" customWidth="1"/>
    <col min="1544" max="1544" width="7.109375" style="9" customWidth="1"/>
    <col min="1545" max="1545" width="10.6640625" style="9" customWidth="1"/>
    <col min="1546" max="1547" width="18.44140625" style="9" customWidth="1"/>
    <col min="1548" max="1793" width="9.109375" style="9"/>
    <col min="1794" max="1794" width="31.88671875" style="9" customWidth="1"/>
    <col min="1795" max="1795" width="121.88671875" style="9" customWidth="1"/>
    <col min="1796" max="1796" width="1.33203125" style="9" customWidth="1"/>
    <col min="1797" max="1799" width="11.88671875" style="9" customWidth="1"/>
    <col min="1800" max="1800" width="7.109375" style="9" customWidth="1"/>
    <col min="1801" max="1801" width="10.6640625" style="9" customWidth="1"/>
    <col min="1802" max="1803" width="18.44140625" style="9" customWidth="1"/>
    <col min="1804" max="2049" width="9.109375" style="9"/>
    <col min="2050" max="2050" width="31.88671875" style="9" customWidth="1"/>
    <col min="2051" max="2051" width="121.88671875" style="9" customWidth="1"/>
    <col min="2052" max="2052" width="1.33203125" style="9" customWidth="1"/>
    <col min="2053" max="2055" width="11.88671875" style="9" customWidth="1"/>
    <col min="2056" max="2056" width="7.109375" style="9" customWidth="1"/>
    <col min="2057" max="2057" width="10.6640625" style="9" customWidth="1"/>
    <col min="2058" max="2059" width="18.44140625" style="9" customWidth="1"/>
    <col min="2060" max="2305" width="9.109375" style="9"/>
    <col min="2306" max="2306" width="31.88671875" style="9" customWidth="1"/>
    <col min="2307" max="2307" width="121.88671875" style="9" customWidth="1"/>
    <col min="2308" max="2308" width="1.33203125" style="9" customWidth="1"/>
    <col min="2309" max="2311" width="11.88671875" style="9" customWidth="1"/>
    <col min="2312" max="2312" width="7.109375" style="9" customWidth="1"/>
    <col min="2313" max="2313" width="10.6640625" style="9" customWidth="1"/>
    <col min="2314" max="2315" width="18.44140625" style="9" customWidth="1"/>
    <col min="2316" max="2561" width="9.109375" style="9"/>
    <col min="2562" max="2562" width="31.88671875" style="9" customWidth="1"/>
    <col min="2563" max="2563" width="121.88671875" style="9" customWidth="1"/>
    <col min="2564" max="2564" width="1.33203125" style="9" customWidth="1"/>
    <col min="2565" max="2567" width="11.88671875" style="9" customWidth="1"/>
    <col min="2568" max="2568" width="7.109375" style="9" customWidth="1"/>
    <col min="2569" max="2569" width="10.6640625" style="9" customWidth="1"/>
    <col min="2570" max="2571" width="18.44140625" style="9" customWidth="1"/>
    <col min="2572" max="2817" width="9.109375" style="9"/>
    <col min="2818" max="2818" width="31.88671875" style="9" customWidth="1"/>
    <col min="2819" max="2819" width="121.88671875" style="9" customWidth="1"/>
    <col min="2820" max="2820" width="1.33203125" style="9" customWidth="1"/>
    <col min="2821" max="2823" width="11.88671875" style="9" customWidth="1"/>
    <col min="2824" max="2824" width="7.109375" style="9" customWidth="1"/>
    <col min="2825" max="2825" width="10.6640625" style="9" customWidth="1"/>
    <col min="2826" max="2827" width="18.44140625" style="9" customWidth="1"/>
    <col min="2828" max="3073" width="9.109375" style="9"/>
    <col min="3074" max="3074" width="31.88671875" style="9" customWidth="1"/>
    <col min="3075" max="3075" width="121.88671875" style="9" customWidth="1"/>
    <col min="3076" max="3076" width="1.33203125" style="9" customWidth="1"/>
    <col min="3077" max="3079" width="11.88671875" style="9" customWidth="1"/>
    <col min="3080" max="3080" width="7.109375" style="9" customWidth="1"/>
    <col min="3081" max="3081" width="10.6640625" style="9" customWidth="1"/>
    <col min="3082" max="3083" width="18.44140625" style="9" customWidth="1"/>
    <col min="3084" max="3329" width="9.109375" style="9"/>
    <col min="3330" max="3330" width="31.88671875" style="9" customWidth="1"/>
    <col min="3331" max="3331" width="121.88671875" style="9" customWidth="1"/>
    <col min="3332" max="3332" width="1.33203125" style="9" customWidth="1"/>
    <col min="3333" max="3335" width="11.88671875" style="9" customWidth="1"/>
    <col min="3336" max="3336" width="7.109375" style="9" customWidth="1"/>
    <col min="3337" max="3337" width="10.6640625" style="9" customWidth="1"/>
    <col min="3338" max="3339" width="18.44140625" style="9" customWidth="1"/>
    <col min="3340" max="3585" width="9.109375" style="9"/>
    <col min="3586" max="3586" width="31.88671875" style="9" customWidth="1"/>
    <col min="3587" max="3587" width="121.88671875" style="9" customWidth="1"/>
    <col min="3588" max="3588" width="1.33203125" style="9" customWidth="1"/>
    <col min="3589" max="3591" width="11.88671875" style="9" customWidth="1"/>
    <col min="3592" max="3592" width="7.109375" style="9" customWidth="1"/>
    <col min="3593" max="3593" width="10.6640625" style="9" customWidth="1"/>
    <col min="3594" max="3595" width="18.44140625" style="9" customWidth="1"/>
    <col min="3596" max="3841" width="9.109375" style="9"/>
    <col min="3842" max="3842" width="31.88671875" style="9" customWidth="1"/>
    <col min="3843" max="3843" width="121.88671875" style="9" customWidth="1"/>
    <col min="3844" max="3844" width="1.33203125" style="9" customWidth="1"/>
    <col min="3845" max="3847" width="11.88671875" style="9" customWidth="1"/>
    <col min="3848" max="3848" width="7.109375" style="9" customWidth="1"/>
    <col min="3849" max="3849" width="10.6640625" style="9" customWidth="1"/>
    <col min="3850" max="3851" width="18.44140625" style="9" customWidth="1"/>
    <col min="3852" max="4097" width="9.109375" style="9"/>
    <col min="4098" max="4098" width="31.88671875" style="9" customWidth="1"/>
    <col min="4099" max="4099" width="121.88671875" style="9" customWidth="1"/>
    <col min="4100" max="4100" width="1.33203125" style="9" customWidth="1"/>
    <col min="4101" max="4103" width="11.88671875" style="9" customWidth="1"/>
    <col min="4104" max="4104" width="7.109375" style="9" customWidth="1"/>
    <col min="4105" max="4105" width="10.6640625" style="9" customWidth="1"/>
    <col min="4106" max="4107" width="18.44140625" style="9" customWidth="1"/>
    <col min="4108" max="4353" width="9.109375" style="9"/>
    <col min="4354" max="4354" width="31.88671875" style="9" customWidth="1"/>
    <col min="4355" max="4355" width="121.88671875" style="9" customWidth="1"/>
    <col min="4356" max="4356" width="1.33203125" style="9" customWidth="1"/>
    <col min="4357" max="4359" width="11.88671875" style="9" customWidth="1"/>
    <col min="4360" max="4360" width="7.109375" style="9" customWidth="1"/>
    <col min="4361" max="4361" width="10.6640625" style="9" customWidth="1"/>
    <col min="4362" max="4363" width="18.44140625" style="9" customWidth="1"/>
    <col min="4364" max="4609" width="9.109375" style="9"/>
    <col min="4610" max="4610" width="31.88671875" style="9" customWidth="1"/>
    <col min="4611" max="4611" width="121.88671875" style="9" customWidth="1"/>
    <col min="4612" max="4612" width="1.33203125" style="9" customWidth="1"/>
    <col min="4613" max="4615" width="11.88671875" style="9" customWidth="1"/>
    <col min="4616" max="4616" width="7.109375" style="9" customWidth="1"/>
    <col min="4617" max="4617" width="10.6640625" style="9" customWidth="1"/>
    <col min="4618" max="4619" width="18.44140625" style="9" customWidth="1"/>
    <col min="4620" max="4865" width="9.109375" style="9"/>
    <col min="4866" max="4866" width="31.88671875" style="9" customWidth="1"/>
    <col min="4867" max="4867" width="121.88671875" style="9" customWidth="1"/>
    <col min="4868" max="4868" width="1.33203125" style="9" customWidth="1"/>
    <col min="4869" max="4871" width="11.88671875" style="9" customWidth="1"/>
    <col min="4872" max="4872" width="7.109375" style="9" customWidth="1"/>
    <col min="4873" max="4873" width="10.6640625" style="9" customWidth="1"/>
    <col min="4874" max="4875" width="18.44140625" style="9" customWidth="1"/>
    <col min="4876" max="5121" width="9.109375" style="9"/>
    <col min="5122" max="5122" width="31.88671875" style="9" customWidth="1"/>
    <col min="5123" max="5123" width="121.88671875" style="9" customWidth="1"/>
    <col min="5124" max="5124" width="1.33203125" style="9" customWidth="1"/>
    <col min="5125" max="5127" width="11.88671875" style="9" customWidth="1"/>
    <col min="5128" max="5128" width="7.109375" style="9" customWidth="1"/>
    <col min="5129" max="5129" width="10.6640625" style="9" customWidth="1"/>
    <col min="5130" max="5131" width="18.44140625" style="9" customWidth="1"/>
    <col min="5132" max="5377" width="9.109375" style="9"/>
    <col min="5378" max="5378" width="31.88671875" style="9" customWidth="1"/>
    <col min="5379" max="5379" width="121.88671875" style="9" customWidth="1"/>
    <col min="5380" max="5380" width="1.33203125" style="9" customWidth="1"/>
    <col min="5381" max="5383" width="11.88671875" style="9" customWidth="1"/>
    <col min="5384" max="5384" width="7.109375" style="9" customWidth="1"/>
    <col min="5385" max="5385" width="10.6640625" style="9" customWidth="1"/>
    <col min="5386" max="5387" width="18.44140625" style="9" customWidth="1"/>
    <col min="5388" max="5633" width="9.109375" style="9"/>
    <col min="5634" max="5634" width="31.88671875" style="9" customWidth="1"/>
    <col min="5635" max="5635" width="121.88671875" style="9" customWidth="1"/>
    <col min="5636" max="5636" width="1.33203125" style="9" customWidth="1"/>
    <col min="5637" max="5639" width="11.88671875" style="9" customWidth="1"/>
    <col min="5640" max="5640" width="7.109375" style="9" customWidth="1"/>
    <col min="5641" max="5641" width="10.6640625" style="9" customWidth="1"/>
    <col min="5642" max="5643" width="18.44140625" style="9" customWidth="1"/>
    <col min="5644" max="5889" width="9.109375" style="9"/>
    <col min="5890" max="5890" width="31.88671875" style="9" customWidth="1"/>
    <col min="5891" max="5891" width="121.88671875" style="9" customWidth="1"/>
    <col min="5892" max="5892" width="1.33203125" style="9" customWidth="1"/>
    <col min="5893" max="5895" width="11.88671875" style="9" customWidth="1"/>
    <col min="5896" max="5896" width="7.109375" style="9" customWidth="1"/>
    <col min="5897" max="5897" width="10.6640625" style="9" customWidth="1"/>
    <col min="5898" max="5899" width="18.44140625" style="9" customWidth="1"/>
    <col min="5900" max="6145" width="9.109375" style="9"/>
    <col min="6146" max="6146" width="31.88671875" style="9" customWidth="1"/>
    <col min="6147" max="6147" width="121.88671875" style="9" customWidth="1"/>
    <col min="6148" max="6148" width="1.33203125" style="9" customWidth="1"/>
    <col min="6149" max="6151" width="11.88671875" style="9" customWidth="1"/>
    <col min="6152" max="6152" width="7.109375" style="9" customWidth="1"/>
    <col min="6153" max="6153" width="10.6640625" style="9" customWidth="1"/>
    <col min="6154" max="6155" width="18.44140625" style="9" customWidth="1"/>
    <col min="6156" max="6401" width="9.109375" style="9"/>
    <col min="6402" max="6402" width="31.88671875" style="9" customWidth="1"/>
    <col min="6403" max="6403" width="121.88671875" style="9" customWidth="1"/>
    <col min="6404" max="6404" width="1.33203125" style="9" customWidth="1"/>
    <col min="6405" max="6407" width="11.88671875" style="9" customWidth="1"/>
    <col min="6408" max="6408" width="7.109375" style="9" customWidth="1"/>
    <col min="6409" max="6409" width="10.6640625" style="9" customWidth="1"/>
    <col min="6410" max="6411" width="18.44140625" style="9" customWidth="1"/>
    <col min="6412" max="6657" width="9.109375" style="9"/>
    <col min="6658" max="6658" width="31.88671875" style="9" customWidth="1"/>
    <col min="6659" max="6659" width="121.88671875" style="9" customWidth="1"/>
    <col min="6660" max="6660" width="1.33203125" style="9" customWidth="1"/>
    <col min="6661" max="6663" width="11.88671875" style="9" customWidth="1"/>
    <col min="6664" max="6664" width="7.109375" style="9" customWidth="1"/>
    <col min="6665" max="6665" width="10.6640625" style="9" customWidth="1"/>
    <col min="6666" max="6667" width="18.44140625" style="9" customWidth="1"/>
    <col min="6668" max="6913" width="9.109375" style="9"/>
    <col min="6914" max="6914" width="31.88671875" style="9" customWidth="1"/>
    <col min="6915" max="6915" width="121.88671875" style="9" customWidth="1"/>
    <col min="6916" max="6916" width="1.33203125" style="9" customWidth="1"/>
    <col min="6917" max="6919" width="11.88671875" style="9" customWidth="1"/>
    <col min="6920" max="6920" width="7.109375" style="9" customWidth="1"/>
    <col min="6921" max="6921" width="10.6640625" style="9" customWidth="1"/>
    <col min="6922" max="6923" width="18.44140625" style="9" customWidth="1"/>
    <col min="6924" max="7169" width="9.109375" style="9"/>
    <col min="7170" max="7170" width="31.88671875" style="9" customWidth="1"/>
    <col min="7171" max="7171" width="121.88671875" style="9" customWidth="1"/>
    <col min="7172" max="7172" width="1.33203125" style="9" customWidth="1"/>
    <col min="7173" max="7175" width="11.88671875" style="9" customWidth="1"/>
    <col min="7176" max="7176" width="7.109375" style="9" customWidth="1"/>
    <col min="7177" max="7177" width="10.6640625" style="9" customWidth="1"/>
    <col min="7178" max="7179" width="18.44140625" style="9" customWidth="1"/>
    <col min="7180" max="7425" width="9.109375" style="9"/>
    <col min="7426" max="7426" width="31.88671875" style="9" customWidth="1"/>
    <col min="7427" max="7427" width="121.88671875" style="9" customWidth="1"/>
    <col min="7428" max="7428" width="1.33203125" style="9" customWidth="1"/>
    <col min="7429" max="7431" width="11.88671875" style="9" customWidth="1"/>
    <col min="7432" max="7432" width="7.109375" style="9" customWidth="1"/>
    <col min="7433" max="7433" width="10.6640625" style="9" customWidth="1"/>
    <col min="7434" max="7435" width="18.44140625" style="9" customWidth="1"/>
    <col min="7436" max="7681" width="9.109375" style="9"/>
    <col min="7682" max="7682" width="31.88671875" style="9" customWidth="1"/>
    <col min="7683" max="7683" width="121.88671875" style="9" customWidth="1"/>
    <col min="7684" max="7684" width="1.33203125" style="9" customWidth="1"/>
    <col min="7685" max="7687" width="11.88671875" style="9" customWidth="1"/>
    <col min="7688" max="7688" width="7.109375" style="9" customWidth="1"/>
    <col min="7689" max="7689" width="10.6640625" style="9" customWidth="1"/>
    <col min="7690" max="7691" width="18.44140625" style="9" customWidth="1"/>
    <col min="7692" max="7937" width="9.109375" style="9"/>
    <col min="7938" max="7938" width="31.88671875" style="9" customWidth="1"/>
    <col min="7939" max="7939" width="121.88671875" style="9" customWidth="1"/>
    <col min="7940" max="7940" width="1.33203125" style="9" customWidth="1"/>
    <col min="7941" max="7943" width="11.88671875" style="9" customWidth="1"/>
    <col min="7944" max="7944" width="7.109375" style="9" customWidth="1"/>
    <col min="7945" max="7945" width="10.6640625" style="9" customWidth="1"/>
    <col min="7946" max="7947" width="18.44140625" style="9" customWidth="1"/>
    <col min="7948" max="8193" width="9.109375" style="9"/>
    <col min="8194" max="8194" width="31.88671875" style="9" customWidth="1"/>
    <col min="8195" max="8195" width="121.88671875" style="9" customWidth="1"/>
    <col min="8196" max="8196" width="1.33203125" style="9" customWidth="1"/>
    <col min="8197" max="8199" width="11.88671875" style="9" customWidth="1"/>
    <col min="8200" max="8200" width="7.109375" style="9" customWidth="1"/>
    <col min="8201" max="8201" width="10.6640625" style="9" customWidth="1"/>
    <col min="8202" max="8203" width="18.44140625" style="9" customWidth="1"/>
    <col min="8204" max="8449" width="9.109375" style="9"/>
    <col min="8450" max="8450" width="31.88671875" style="9" customWidth="1"/>
    <col min="8451" max="8451" width="121.88671875" style="9" customWidth="1"/>
    <col min="8452" max="8452" width="1.33203125" style="9" customWidth="1"/>
    <col min="8453" max="8455" width="11.88671875" style="9" customWidth="1"/>
    <col min="8456" max="8456" width="7.109375" style="9" customWidth="1"/>
    <col min="8457" max="8457" width="10.6640625" style="9" customWidth="1"/>
    <col min="8458" max="8459" width="18.44140625" style="9" customWidth="1"/>
    <col min="8460" max="8705" width="9.109375" style="9"/>
    <col min="8706" max="8706" width="31.88671875" style="9" customWidth="1"/>
    <col min="8707" max="8707" width="121.88671875" style="9" customWidth="1"/>
    <col min="8708" max="8708" width="1.33203125" style="9" customWidth="1"/>
    <col min="8709" max="8711" width="11.88671875" style="9" customWidth="1"/>
    <col min="8712" max="8712" width="7.109375" style="9" customWidth="1"/>
    <col min="8713" max="8713" width="10.6640625" style="9" customWidth="1"/>
    <col min="8714" max="8715" width="18.44140625" style="9" customWidth="1"/>
    <col min="8716" max="8961" width="9.109375" style="9"/>
    <col min="8962" max="8962" width="31.88671875" style="9" customWidth="1"/>
    <col min="8963" max="8963" width="121.88671875" style="9" customWidth="1"/>
    <col min="8964" max="8964" width="1.33203125" style="9" customWidth="1"/>
    <col min="8965" max="8967" width="11.88671875" style="9" customWidth="1"/>
    <col min="8968" max="8968" width="7.109375" style="9" customWidth="1"/>
    <col min="8969" max="8969" width="10.6640625" style="9" customWidth="1"/>
    <col min="8970" max="8971" width="18.44140625" style="9" customWidth="1"/>
    <col min="8972" max="9217" width="9.109375" style="9"/>
    <col min="9218" max="9218" width="31.88671875" style="9" customWidth="1"/>
    <col min="9219" max="9219" width="121.88671875" style="9" customWidth="1"/>
    <col min="9220" max="9220" width="1.33203125" style="9" customWidth="1"/>
    <col min="9221" max="9223" width="11.88671875" style="9" customWidth="1"/>
    <col min="9224" max="9224" width="7.109375" style="9" customWidth="1"/>
    <col min="9225" max="9225" width="10.6640625" style="9" customWidth="1"/>
    <col min="9226" max="9227" width="18.44140625" style="9" customWidth="1"/>
    <col min="9228" max="9473" width="9.109375" style="9"/>
    <col min="9474" max="9474" width="31.88671875" style="9" customWidth="1"/>
    <col min="9475" max="9475" width="121.88671875" style="9" customWidth="1"/>
    <col min="9476" max="9476" width="1.33203125" style="9" customWidth="1"/>
    <col min="9477" max="9479" width="11.88671875" style="9" customWidth="1"/>
    <col min="9480" max="9480" width="7.109375" style="9" customWidth="1"/>
    <col min="9481" max="9481" width="10.6640625" style="9" customWidth="1"/>
    <col min="9482" max="9483" width="18.44140625" style="9" customWidth="1"/>
    <col min="9484" max="9729" width="9.109375" style="9"/>
    <col min="9730" max="9730" width="31.88671875" style="9" customWidth="1"/>
    <col min="9731" max="9731" width="121.88671875" style="9" customWidth="1"/>
    <col min="9732" max="9732" width="1.33203125" style="9" customWidth="1"/>
    <col min="9733" max="9735" width="11.88671875" style="9" customWidth="1"/>
    <col min="9736" max="9736" width="7.109375" style="9" customWidth="1"/>
    <col min="9737" max="9737" width="10.6640625" style="9" customWidth="1"/>
    <col min="9738" max="9739" width="18.44140625" style="9" customWidth="1"/>
    <col min="9740" max="9985" width="9.109375" style="9"/>
    <col min="9986" max="9986" width="31.88671875" style="9" customWidth="1"/>
    <col min="9987" max="9987" width="121.88671875" style="9" customWidth="1"/>
    <col min="9988" max="9988" width="1.33203125" style="9" customWidth="1"/>
    <col min="9989" max="9991" width="11.88671875" style="9" customWidth="1"/>
    <col min="9992" max="9992" width="7.109375" style="9" customWidth="1"/>
    <col min="9993" max="9993" width="10.6640625" style="9" customWidth="1"/>
    <col min="9994" max="9995" width="18.44140625" style="9" customWidth="1"/>
    <col min="9996" max="10241" width="9.109375" style="9"/>
    <col min="10242" max="10242" width="31.88671875" style="9" customWidth="1"/>
    <col min="10243" max="10243" width="121.88671875" style="9" customWidth="1"/>
    <col min="10244" max="10244" width="1.33203125" style="9" customWidth="1"/>
    <col min="10245" max="10247" width="11.88671875" style="9" customWidth="1"/>
    <col min="10248" max="10248" width="7.109375" style="9" customWidth="1"/>
    <col min="10249" max="10249" width="10.6640625" style="9" customWidth="1"/>
    <col min="10250" max="10251" width="18.44140625" style="9" customWidth="1"/>
    <col min="10252" max="10497" width="9.109375" style="9"/>
    <col min="10498" max="10498" width="31.88671875" style="9" customWidth="1"/>
    <col min="10499" max="10499" width="121.88671875" style="9" customWidth="1"/>
    <col min="10500" max="10500" width="1.33203125" style="9" customWidth="1"/>
    <col min="10501" max="10503" width="11.88671875" style="9" customWidth="1"/>
    <col min="10504" max="10504" width="7.109375" style="9" customWidth="1"/>
    <col min="10505" max="10505" width="10.6640625" style="9" customWidth="1"/>
    <col min="10506" max="10507" width="18.44140625" style="9" customWidth="1"/>
    <col min="10508" max="10753" width="9.109375" style="9"/>
    <col min="10754" max="10754" width="31.88671875" style="9" customWidth="1"/>
    <col min="10755" max="10755" width="121.88671875" style="9" customWidth="1"/>
    <col min="10756" max="10756" width="1.33203125" style="9" customWidth="1"/>
    <col min="10757" max="10759" width="11.88671875" style="9" customWidth="1"/>
    <col min="10760" max="10760" width="7.109375" style="9" customWidth="1"/>
    <col min="10761" max="10761" width="10.6640625" style="9" customWidth="1"/>
    <col min="10762" max="10763" width="18.44140625" style="9" customWidth="1"/>
    <col min="10764" max="11009" width="9.109375" style="9"/>
    <col min="11010" max="11010" width="31.88671875" style="9" customWidth="1"/>
    <col min="11011" max="11011" width="121.88671875" style="9" customWidth="1"/>
    <col min="11012" max="11012" width="1.33203125" style="9" customWidth="1"/>
    <col min="11013" max="11015" width="11.88671875" style="9" customWidth="1"/>
    <col min="11016" max="11016" width="7.109375" style="9" customWidth="1"/>
    <col min="11017" max="11017" width="10.6640625" style="9" customWidth="1"/>
    <col min="11018" max="11019" width="18.44140625" style="9" customWidth="1"/>
    <col min="11020" max="11265" width="9.109375" style="9"/>
    <col min="11266" max="11266" width="31.88671875" style="9" customWidth="1"/>
    <col min="11267" max="11267" width="121.88671875" style="9" customWidth="1"/>
    <col min="11268" max="11268" width="1.33203125" style="9" customWidth="1"/>
    <col min="11269" max="11271" width="11.88671875" style="9" customWidth="1"/>
    <col min="11272" max="11272" width="7.109375" style="9" customWidth="1"/>
    <col min="11273" max="11273" width="10.6640625" style="9" customWidth="1"/>
    <col min="11274" max="11275" width="18.44140625" style="9" customWidth="1"/>
    <col min="11276" max="11521" width="9.109375" style="9"/>
    <col min="11522" max="11522" width="31.88671875" style="9" customWidth="1"/>
    <col min="11523" max="11523" width="121.88671875" style="9" customWidth="1"/>
    <col min="11524" max="11524" width="1.33203125" style="9" customWidth="1"/>
    <col min="11525" max="11527" width="11.88671875" style="9" customWidth="1"/>
    <col min="11528" max="11528" width="7.109375" style="9" customWidth="1"/>
    <col min="11529" max="11529" width="10.6640625" style="9" customWidth="1"/>
    <col min="11530" max="11531" width="18.44140625" style="9" customWidth="1"/>
    <col min="11532" max="11777" width="9.109375" style="9"/>
    <col min="11778" max="11778" width="31.88671875" style="9" customWidth="1"/>
    <col min="11779" max="11779" width="121.88671875" style="9" customWidth="1"/>
    <col min="11780" max="11780" width="1.33203125" style="9" customWidth="1"/>
    <col min="11781" max="11783" width="11.88671875" style="9" customWidth="1"/>
    <col min="11784" max="11784" width="7.109375" style="9" customWidth="1"/>
    <col min="11785" max="11785" width="10.6640625" style="9" customWidth="1"/>
    <col min="11786" max="11787" width="18.44140625" style="9" customWidth="1"/>
    <col min="11788" max="12033" width="9.109375" style="9"/>
    <col min="12034" max="12034" width="31.88671875" style="9" customWidth="1"/>
    <col min="12035" max="12035" width="121.88671875" style="9" customWidth="1"/>
    <col min="12036" max="12036" width="1.33203125" style="9" customWidth="1"/>
    <col min="12037" max="12039" width="11.88671875" style="9" customWidth="1"/>
    <col min="12040" max="12040" width="7.109375" style="9" customWidth="1"/>
    <col min="12041" max="12041" width="10.6640625" style="9" customWidth="1"/>
    <col min="12042" max="12043" width="18.44140625" style="9" customWidth="1"/>
    <col min="12044" max="12289" width="9.109375" style="9"/>
    <col min="12290" max="12290" width="31.88671875" style="9" customWidth="1"/>
    <col min="12291" max="12291" width="121.88671875" style="9" customWidth="1"/>
    <col min="12292" max="12292" width="1.33203125" style="9" customWidth="1"/>
    <col min="12293" max="12295" width="11.88671875" style="9" customWidth="1"/>
    <col min="12296" max="12296" width="7.109375" style="9" customWidth="1"/>
    <col min="12297" max="12297" width="10.6640625" style="9" customWidth="1"/>
    <col min="12298" max="12299" width="18.44140625" style="9" customWidth="1"/>
    <col min="12300" max="12545" width="9.109375" style="9"/>
    <col min="12546" max="12546" width="31.88671875" style="9" customWidth="1"/>
    <col min="12547" max="12547" width="121.88671875" style="9" customWidth="1"/>
    <col min="12548" max="12548" width="1.33203125" style="9" customWidth="1"/>
    <col min="12549" max="12551" width="11.88671875" style="9" customWidth="1"/>
    <col min="12552" max="12552" width="7.109375" style="9" customWidth="1"/>
    <col min="12553" max="12553" width="10.6640625" style="9" customWidth="1"/>
    <col min="12554" max="12555" width="18.44140625" style="9" customWidth="1"/>
    <col min="12556" max="12801" width="9.109375" style="9"/>
    <col min="12802" max="12802" width="31.88671875" style="9" customWidth="1"/>
    <col min="12803" max="12803" width="121.88671875" style="9" customWidth="1"/>
    <col min="12804" max="12804" width="1.33203125" style="9" customWidth="1"/>
    <col min="12805" max="12807" width="11.88671875" style="9" customWidth="1"/>
    <col min="12808" max="12808" width="7.109375" style="9" customWidth="1"/>
    <col min="12809" max="12809" width="10.6640625" style="9" customWidth="1"/>
    <col min="12810" max="12811" width="18.44140625" style="9" customWidth="1"/>
    <col min="12812" max="13057" width="9.109375" style="9"/>
    <col min="13058" max="13058" width="31.88671875" style="9" customWidth="1"/>
    <col min="13059" max="13059" width="121.88671875" style="9" customWidth="1"/>
    <col min="13060" max="13060" width="1.33203125" style="9" customWidth="1"/>
    <col min="13061" max="13063" width="11.88671875" style="9" customWidth="1"/>
    <col min="13064" max="13064" width="7.109375" style="9" customWidth="1"/>
    <col min="13065" max="13065" width="10.6640625" style="9" customWidth="1"/>
    <col min="13066" max="13067" width="18.44140625" style="9" customWidth="1"/>
    <col min="13068" max="13313" width="9.109375" style="9"/>
    <col min="13314" max="13314" width="31.88671875" style="9" customWidth="1"/>
    <col min="13315" max="13315" width="121.88671875" style="9" customWidth="1"/>
    <col min="13316" max="13316" width="1.33203125" style="9" customWidth="1"/>
    <col min="13317" max="13319" width="11.88671875" style="9" customWidth="1"/>
    <col min="13320" max="13320" width="7.109375" style="9" customWidth="1"/>
    <col min="13321" max="13321" width="10.6640625" style="9" customWidth="1"/>
    <col min="13322" max="13323" width="18.44140625" style="9" customWidth="1"/>
    <col min="13324" max="13569" width="9.109375" style="9"/>
    <col min="13570" max="13570" width="31.88671875" style="9" customWidth="1"/>
    <col min="13571" max="13571" width="121.88671875" style="9" customWidth="1"/>
    <col min="13572" max="13572" width="1.33203125" style="9" customWidth="1"/>
    <col min="13573" max="13575" width="11.88671875" style="9" customWidth="1"/>
    <col min="13576" max="13576" width="7.109375" style="9" customWidth="1"/>
    <col min="13577" max="13577" width="10.6640625" style="9" customWidth="1"/>
    <col min="13578" max="13579" width="18.44140625" style="9" customWidth="1"/>
    <col min="13580" max="13825" width="9.109375" style="9"/>
    <col min="13826" max="13826" width="31.88671875" style="9" customWidth="1"/>
    <col min="13827" max="13827" width="121.88671875" style="9" customWidth="1"/>
    <col min="13828" max="13828" width="1.33203125" style="9" customWidth="1"/>
    <col min="13829" max="13831" width="11.88671875" style="9" customWidth="1"/>
    <col min="13832" max="13832" width="7.109375" style="9" customWidth="1"/>
    <col min="13833" max="13833" width="10.6640625" style="9" customWidth="1"/>
    <col min="13834" max="13835" width="18.44140625" style="9" customWidth="1"/>
    <col min="13836" max="14081" width="9.109375" style="9"/>
    <col min="14082" max="14082" width="31.88671875" style="9" customWidth="1"/>
    <col min="14083" max="14083" width="121.88671875" style="9" customWidth="1"/>
    <col min="14084" max="14084" width="1.33203125" style="9" customWidth="1"/>
    <col min="14085" max="14087" width="11.88671875" style="9" customWidth="1"/>
    <col min="14088" max="14088" width="7.109375" style="9" customWidth="1"/>
    <col min="14089" max="14089" width="10.6640625" style="9" customWidth="1"/>
    <col min="14090" max="14091" width="18.44140625" style="9" customWidth="1"/>
    <col min="14092" max="14337" width="9.109375" style="9"/>
    <col min="14338" max="14338" width="31.88671875" style="9" customWidth="1"/>
    <col min="14339" max="14339" width="121.88671875" style="9" customWidth="1"/>
    <col min="14340" max="14340" width="1.33203125" style="9" customWidth="1"/>
    <col min="14341" max="14343" width="11.88671875" style="9" customWidth="1"/>
    <col min="14344" max="14344" width="7.109375" style="9" customWidth="1"/>
    <col min="14345" max="14345" width="10.6640625" style="9" customWidth="1"/>
    <col min="14346" max="14347" width="18.44140625" style="9" customWidth="1"/>
    <col min="14348" max="14593" width="9.109375" style="9"/>
    <col min="14594" max="14594" width="31.88671875" style="9" customWidth="1"/>
    <col min="14595" max="14595" width="121.88671875" style="9" customWidth="1"/>
    <col min="14596" max="14596" width="1.33203125" style="9" customWidth="1"/>
    <col min="14597" max="14599" width="11.88671875" style="9" customWidth="1"/>
    <col min="14600" max="14600" width="7.109375" style="9" customWidth="1"/>
    <col min="14601" max="14601" width="10.6640625" style="9" customWidth="1"/>
    <col min="14602" max="14603" width="18.44140625" style="9" customWidth="1"/>
    <col min="14604" max="14849" width="9.109375" style="9"/>
    <col min="14850" max="14850" width="31.88671875" style="9" customWidth="1"/>
    <col min="14851" max="14851" width="121.88671875" style="9" customWidth="1"/>
    <col min="14852" max="14852" width="1.33203125" style="9" customWidth="1"/>
    <col min="14853" max="14855" width="11.88671875" style="9" customWidth="1"/>
    <col min="14856" max="14856" width="7.109375" style="9" customWidth="1"/>
    <col min="14857" max="14857" width="10.6640625" style="9" customWidth="1"/>
    <col min="14858" max="14859" width="18.44140625" style="9" customWidth="1"/>
    <col min="14860" max="15105" width="9.109375" style="9"/>
    <col min="15106" max="15106" width="31.88671875" style="9" customWidth="1"/>
    <col min="15107" max="15107" width="121.88671875" style="9" customWidth="1"/>
    <col min="15108" max="15108" width="1.33203125" style="9" customWidth="1"/>
    <col min="15109" max="15111" width="11.88671875" style="9" customWidth="1"/>
    <col min="15112" max="15112" width="7.109375" style="9" customWidth="1"/>
    <col min="15113" max="15113" width="10.6640625" style="9" customWidth="1"/>
    <col min="15114" max="15115" width="18.44140625" style="9" customWidth="1"/>
    <col min="15116" max="15361" width="9.109375" style="9"/>
    <col min="15362" max="15362" width="31.88671875" style="9" customWidth="1"/>
    <col min="15363" max="15363" width="121.88671875" style="9" customWidth="1"/>
    <col min="15364" max="15364" width="1.33203125" style="9" customWidth="1"/>
    <col min="15365" max="15367" width="11.88671875" style="9" customWidth="1"/>
    <col min="15368" max="15368" width="7.109375" style="9" customWidth="1"/>
    <col min="15369" max="15369" width="10.6640625" style="9" customWidth="1"/>
    <col min="15370" max="15371" width="18.44140625" style="9" customWidth="1"/>
    <col min="15372" max="15617" width="9.109375" style="9"/>
    <col min="15618" max="15618" width="31.88671875" style="9" customWidth="1"/>
    <col min="15619" max="15619" width="121.88671875" style="9" customWidth="1"/>
    <col min="15620" max="15620" width="1.33203125" style="9" customWidth="1"/>
    <col min="15621" max="15623" width="11.88671875" style="9" customWidth="1"/>
    <col min="15624" max="15624" width="7.109375" style="9" customWidth="1"/>
    <col min="15625" max="15625" width="10.6640625" style="9" customWidth="1"/>
    <col min="15626" max="15627" width="18.44140625" style="9" customWidth="1"/>
    <col min="15628" max="15873" width="9.109375" style="9"/>
    <col min="15874" max="15874" width="31.88671875" style="9" customWidth="1"/>
    <col min="15875" max="15875" width="121.88671875" style="9" customWidth="1"/>
    <col min="15876" max="15876" width="1.33203125" style="9" customWidth="1"/>
    <col min="15877" max="15879" width="11.88671875" style="9" customWidth="1"/>
    <col min="15880" max="15880" width="7.109375" style="9" customWidth="1"/>
    <col min="15881" max="15881" width="10.6640625" style="9" customWidth="1"/>
    <col min="15882" max="15883" width="18.44140625" style="9" customWidth="1"/>
    <col min="15884" max="16129" width="9.109375" style="9"/>
    <col min="16130" max="16130" width="31.88671875" style="9" customWidth="1"/>
    <col min="16131" max="16131" width="121.88671875" style="9" customWidth="1"/>
    <col min="16132" max="16132" width="1.33203125" style="9" customWidth="1"/>
    <col min="16133" max="16135" width="11.88671875" style="9" customWidth="1"/>
    <col min="16136" max="16136" width="7.109375" style="9" customWidth="1"/>
    <col min="16137" max="16137" width="10.6640625" style="9" customWidth="1"/>
    <col min="16138" max="16139" width="18.44140625" style="9" customWidth="1"/>
    <col min="16140" max="16384" width="9.109375" style="9"/>
  </cols>
  <sheetData>
    <row r="1" spans="1:10" s="3" customFormat="1" ht="21" x14ac:dyDescent="0.3">
      <c r="A1" s="93"/>
      <c r="B1" s="93"/>
      <c r="C1" s="4" t="s">
        <v>0</v>
      </c>
      <c r="D1" s="4"/>
      <c r="E1" s="4"/>
      <c r="F1" s="4"/>
      <c r="G1" s="4"/>
      <c r="H1" s="4"/>
      <c r="I1" s="4"/>
      <c r="J1" s="4"/>
    </row>
    <row r="2" spans="1:10" s="3" customFormat="1" ht="21" x14ac:dyDescent="0.3">
      <c r="A2" s="93"/>
      <c r="B2" s="4"/>
      <c r="C2" s="5" t="s">
        <v>1</v>
      </c>
      <c r="D2" s="4"/>
      <c r="E2" s="4"/>
      <c r="F2" s="4"/>
      <c r="G2" s="4"/>
      <c r="H2" s="4"/>
      <c r="I2" s="4"/>
      <c r="J2" s="4"/>
    </row>
    <row r="3" spans="1:10" s="3" customFormat="1" ht="23.4" customHeight="1" x14ac:dyDescent="0.3">
      <c r="A3" s="93"/>
      <c r="B3" s="4"/>
      <c r="C3" s="4"/>
      <c r="D3" s="4"/>
      <c r="E3" s="4"/>
      <c r="F3" s="4"/>
      <c r="G3" s="4"/>
      <c r="H3" s="4"/>
      <c r="I3" s="4"/>
      <c r="J3" s="4"/>
    </row>
    <row r="4" spans="1:10" s="6" customFormat="1" ht="36.6" customHeight="1" x14ac:dyDescent="0.3">
      <c r="A4" s="99" t="s">
        <v>2</v>
      </c>
      <c r="B4" s="99"/>
      <c r="C4" s="99"/>
    </row>
    <row r="5" spans="1:10" s="6" customFormat="1" ht="39" customHeight="1" x14ac:dyDescent="0.3">
      <c r="A5" s="100" t="s">
        <v>3</v>
      </c>
      <c r="B5" s="100"/>
      <c r="C5" s="100"/>
    </row>
    <row r="6" spans="1:10" s="6" customFormat="1" ht="13.8" x14ac:dyDescent="0.3">
      <c r="A6" s="7" t="s">
        <v>4</v>
      </c>
      <c r="B6" s="101" t="s">
        <v>5</v>
      </c>
      <c r="C6" s="102"/>
    </row>
    <row r="7" spans="1:10" s="6" customFormat="1" ht="13.8" x14ac:dyDescent="0.3">
      <c r="A7" s="7" t="s">
        <v>6</v>
      </c>
      <c r="B7" s="101" t="s">
        <v>7</v>
      </c>
      <c r="C7" s="102"/>
    </row>
    <row r="8" spans="1:10" s="6" customFormat="1" x14ac:dyDescent="0.3">
      <c r="A8" s="7" t="s">
        <v>8</v>
      </c>
      <c r="B8" s="103" t="s">
        <v>9</v>
      </c>
      <c r="C8" s="103"/>
    </row>
    <row r="9" spans="1:10" ht="5.4" customHeight="1" x14ac:dyDescent="0.3">
      <c r="A9" s="8"/>
      <c r="B9" s="8"/>
      <c r="C9" s="8"/>
    </row>
    <row r="10" spans="1:10" s="12" customFormat="1" x14ac:dyDescent="0.3">
      <c r="A10" s="10" t="s">
        <v>10</v>
      </c>
      <c r="B10" s="10" t="s">
        <v>11</v>
      </c>
      <c r="C10" s="11" t="s">
        <v>12</v>
      </c>
    </row>
    <row r="11" spans="1:10" s="15" customFormat="1" x14ac:dyDescent="0.3">
      <c r="A11" s="13" t="s">
        <v>13</v>
      </c>
      <c r="B11" s="13" t="s">
        <v>14</v>
      </c>
      <c r="C11" s="14" t="s">
        <v>15</v>
      </c>
      <c r="E11" s="16"/>
      <c r="F11" s="16"/>
      <c r="G11" s="16"/>
      <c r="H11" s="16"/>
    </row>
    <row r="12" spans="1:10" s="15" customFormat="1" x14ac:dyDescent="0.3">
      <c r="A12" s="17" t="s">
        <v>16</v>
      </c>
      <c r="B12" s="17" t="s">
        <v>14</v>
      </c>
      <c r="C12" s="15" t="s">
        <v>17</v>
      </c>
      <c r="E12" s="16"/>
      <c r="F12" s="16"/>
      <c r="G12" s="16"/>
      <c r="H12" s="16"/>
    </row>
    <row r="13" spans="1:10" s="15" customFormat="1" x14ac:dyDescent="0.3">
      <c r="A13" s="17" t="s">
        <v>18</v>
      </c>
      <c r="B13" s="17" t="s">
        <v>14</v>
      </c>
      <c r="C13" s="18" t="s">
        <v>19</v>
      </c>
      <c r="E13" s="16"/>
      <c r="F13" s="16"/>
      <c r="G13" s="16"/>
      <c r="H13" s="16"/>
    </row>
    <row r="14" spans="1:10" s="15" customFormat="1" x14ac:dyDescent="0.3">
      <c r="A14" s="17" t="s">
        <v>20</v>
      </c>
      <c r="B14" s="17" t="s">
        <v>14</v>
      </c>
      <c r="C14" s="18" t="s">
        <v>21</v>
      </c>
      <c r="E14" s="16"/>
      <c r="F14" s="16"/>
      <c r="G14" s="16"/>
      <c r="H14" s="16"/>
    </row>
    <row r="15" spans="1:10" s="15" customFormat="1" ht="129.6" x14ac:dyDescent="0.3">
      <c r="A15" s="17" t="s">
        <v>22</v>
      </c>
      <c r="B15" s="19" t="s">
        <v>14</v>
      </c>
      <c r="C15" s="18" t="s">
        <v>23</v>
      </c>
      <c r="E15" s="16"/>
      <c r="F15" s="16"/>
      <c r="G15" s="16"/>
      <c r="H15" s="16"/>
    </row>
    <row r="16" spans="1:10" s="15" customFormat="1" ht="331.2" customHeight="1" x14ac:dyDescent="0.3">
      <c r="A16" s="17" t="s">
        <v>24</v>
      </c>
      <c r="B16" s="17" t="s">
        <v>14</v>
      </c>
      <c r="C16" s="14" t="s">
        <v>25</v>
      </c>
      <c r="E16" s="16"/>
      <c r="F16" s="16"/>
      <c r="G16" s="16"/>
      <c r="H16" s="16"/>
    </row>
    <row r="17" spans="1:8" s="15" customFormat="1" ht="43.2" x14ac:dyDescent="0.3">
      <c r="A17" s="13" t="s">
        <v>26</v>
      </c>
      <c r="B17" s="17" t="s">
        <v>14</v>
      </c>
      <c r="C17" s="94" t="s">
        <v>27</v>
      </c>
      <c r="E17" s="16"/>
      <c r="F17" s="16"/>
      <c r="G17" s="16"/>
      <c r="H17" s="16"/>
    </row>
    <row r="18" spans="1:8" s="15" customFormat="1" ht="43.2" x14ac:dyDescent="0.3">
      <c r="A18" s="13" t="s">
        <v>28</v>
      </c>
      <c r="B18" s="17" t="s">
        <v>14</v>
      </c>
      <c r="C18" s="20" t="s">
        <v>29</v>
      </c>
    </row>
    <row r="19" spans="1:8" s="15" customFormat="1" x14ac:dyDescent="0.3">
      <c r="A19" s="21" t="s">
        <v>30</v>
      </c>
      <c r="B19" s="21" t="s">
        <v>31</v>
      </c>
      <c r="C19" s="15" t="s">
        <v>32</v>
      </c>
      <c r="E19" s="16"/>
      <c r="F19" s="16"/>
      <c r="G19" s="16"/>
      <c r="H19" s="16"/>
    </row>
    <row r="20" spans="1:8" s="15" customFormat="1" ht="43.2" x14ac:dyDescent="0.3">
      <c r="A20" s="13" t="s">
        <v>33</v>
      </c>
      <c r="B20" s="17" t="s">
        <v>14</v>
      </c>
      <c r="C20" s="15" t="s">
        <v>34</v>
      </c>
      <c r="E20" s="16"/>
      <c r="F20" s="16"/>
      <c r="G20" s="16"/>
      <c r="H20" s="16"/>
    </row>
    <row r="21" spans="1:8" s="15" customFormat="1" x14ac:dyDescent="0.3">
      <c r="A21" s="13" t="s">
        <v>35</v>
      </c>
      <c r="B21" s="22" t="s">
        <v>14</v>
      </c>
      <c r="C21" s="18" t="s">
        <v>36</v>
      </c>
      <c r="E21" s="16"/>
      <c r="F21" s="16"/>
      <c r="G21" s="16"/>
      <c r="H21" s="16"/>
    </row>
    <row r="22" spans="1:8" s="15" customFormat="1" ht="28.8" x14ac:dyDescent="0.3">
      <c r="A22" s="21" t="s">
        <v>37</v>
      </c>
      <c r="B22" s="17" t="s">
        <v>14</v>
      </c>
      <c r="C22" s="23" t="s">
        <v>38</v>
      </c>
      <c r="E22" s="16"/>
      <c r="F22" s="16"/>
      <c r="G22" s="16"/>
      <c r="H22" s="16"/>
    </row>
    <row r="23" spans="1:8" s="15" customFormat="1" x14ac:dyDescent="0.3">
      <c r="A23" s="21" t="s">
        <v>39</v>
      </c>
      <c r="B23" s="19" t="s">
        <v>14</v>
      </c>
      <c r="C23" s="18" t="s">
        <v>40</v>
      </c>
      <c r="E23" s="16"/>
      <c r="F23" s="16"/>
      <c r="G23" s="16"/>
      <c r="H23" s="16"/>
    </row>
    <row r="24" spans="1:8" s="15" customFormat="1" ht="28.8" x14ac:dyDescent="0.3">
      <c r="A24" s="17" t="s">
        <v>41</v>
      </c>
      <c r="B24" s="17" t="s">
        <v>14</v>
      </c>
      <c r="C24" s="23" t="s">
        <v>42</v>
      </c>
    </row>
    <row r="25" spans="1:8" s="15" customFormat="1" x14ac:dyDescent="0.3">
      <c r="A25" s="17" t="s">
        <v>43</v>
      </c>
      <c r="B25" s="17" t="s">
        <v>14</v>
      </c>
      <c r="C25" s="15" t="s">
        <v>44</v>
      </c>
    </row>
    <row r="26" spans="1:8" s="15" customFormat="1" x14ac:dyDescent="0.3">
      <c r="A26" s="13" t="s">
        <v>45</v>
      </c>
      <c r="B26" s="17" t="s">
        <v>14</v>
      </c>
      <c r="C26" s="15" t="s">
        <v>46</v>
      </c>
    </row>
    <row r="27" spans="1:8" s="15" customFormat="1" ht="28.8" x14ac:dyDescent="0.3">
      <c r="A27" s="13" t="s">
        <v>47</v>
      </c>
      <c r="B27" s="17" t="s">
        <v>14</v>
      </c>
      <c r="C27" s="23" t="s">
        <v>48</v>
      </c>
    </row>
    <row r="28" spans="1:8" s="15" customFormat="1" ht="43.2" x14ac:dyDescent="0.3">
      <c r="A28" s="17" t="s">
        <v>49</v>
      </c>
      <c r="B28" s="13" t="s">
        <v>31</v>
      </c>
      <c r="C28" s="23" t="s">
        <v>50</v>
      </c>
    </row>
    <row r="29" spans="1:8" s="15" customFormat="1" ht="57.6" x14ac:dyDescent="0.3">
      <c r="A29" s="13" t="s">
        <v>51</v>
      </c>
      <c r="B29" s="13" t="s">
        <v>31</v>
      </c>
      <c r="C29" s="23" t="s">
        <v>52</v>
      </c>
    </row>
    <row r="30" spans="1:8" s="15" customFormat="1" x14ac:dyDescent="0.3">
      <c r="A30" s="21" t="s">
        <v>53</v>
      </c>
      <c r="B30" s="17" t="s">
        <v>14</v>
      </c>
      <c r="C30" s="23" t="s">
        <v>54</v>
      </c>
    </row>
    <row r="31" spans="1:8" s="15" customFormat="1" x14ac:dyDescent="0.3">
      <c r="A31" s="21" t="s">
        <v>55</v>
      </c>
      <c r="B31" s="17" t="s">
        <v>14</v>
      </c>
      <c r="C31" s="15" t="s">
        <v>56</v>
      </c>
    </row>
    <row r="32" spans="1:8" s="15" customFormat="1" x14ac:dyDescent="0.3">
      <c r="A32" s="21" t="s">
        <v>57</v>
      </c>
      <c r="B32" s="17" t="s">
        <v>14</v>
      </c>
      <c r="C32" s="23" t="s">
        <v>58</v>
      </c>
    </row>
    <row r="33" spans="1:3" s="15" customFormat="1" x14ac:dyDescent="0.3">
      <c r="A33" s="17" t="s">
        <v>59</v>
      </c>
      <c r="B33" s="17" t="s">
        <v>14</v>
      </c>
      <c r="C33" s="23" t="s">
        <v>60</v>
      </c>
    </row>
    <row r="34" spans="1:3" s="15" customFormat="1" x14ac:dyDescent="0.3">
      <c r="A34" s="17" t="s">
        <v>61</v>
      </c>
      <c r="B34" s="17" t="s">
        <v>14</v>
      </c>
      <c r="C34" s="23" t="s">
        <v>62</v>
      </c>
    </row>
    <row r="35" spans="1:3" s="15" customFormat="1" x14ac:dyDescent="0.3">
      <c r="A35" s="13" t="s">
        <v>18</v>
      </c>
      <c r="B35" s="17" t="s">
        <v>14</v>
      </c>
      <c r="C35" s="23" t="s">
        <v>63</v>
      </c>
    </row>
    <row r="36" spans="1:3" s="15" customFormat="1" x14ac:dyDescent="0.3">
      <c r="A36" s="21" t="s">
        <v>64</v>
      </c>
      <c r="B36" s="17" t="s">
        <v>31</v>
      </c>
      <c r="C36" s="15" t="s">
        <v>65</v>
      </c>
    </row>
    <row r="37" spans="1:3" s="15" customFormat="1" x14ac:dyDescent="0.3">
      <c r="A37" s="21" t="s">
        <v>66</v>
      </c>
      <c r="B37" s="17" t="s">
        <v>14</v>
      </c>
      <c r="C37" s="23" t="s">
        <v>67</v>
      </c>
    </row>
    <row r="38" spans="1:3" s="15" customFormat="1" ht="28.8" x14ac:dyDescent="0.3">
      <c r="A38" s="21" t="s">
        <v>68</v>
      </c>
      <c r="B38" s="17" t="s">
        <v>14</v>
      </c>
      <c r="C38" s="23" t="s">
        <v>69</v>
      </c>
    </row>
    <row r="39" spans="1:3" s="15" customFormat="1" ht="28.8" x14ac:dyDescent="0.3">
      <c r="A39" s="17" t="s">
        <v>70</v>
      </c>
      <c r="B39" s="13" t="s">
        <v>31</v>
      </c>
      <c r="C39" s="23" t="s">
        <v>71</v>
      </c>
    </row>
  </sheetData>
  <sheetProtection algorithmName="SHA-512" hashValue="Tf40WIBzRKcUyU5DNW/MV41AMRDqnvLw+5RckcUZLNkwoUlPCjHxDIODiLpDNWMlxzPWTn3ykF+hf3YLQUV9gA==" saltValue="BIDzcL0YuiwDxpY+nDlOdQ==" spinCount="100000" sheet="1" objects="1" scenarios="1" formatCells="0" formatColumns="0" formatRows="0" sort="0" autoFilter="0"/>
  <mergeCells count="5">
    <mergeCell ref="A4:C4"/>
    <mergeCell ref="A5:C5"/>
    <mergeCell ref="B6:C6"/>
    <mergeCell ref="B8:C8"/>
    <mergeCell ref="B7:C7"/>
  </mergeCells>
  <hyperlinks>
    <hyperlink ref="B6" r:id="rId1" xr:uid="{C4DF6031-C016-4545-B231-6B154F53E238}"/>
    <hyperlink ref="B8" r:id="rId2" display="http://doa.alaska.gov/dof/charge_cards/state_agen.html" xr:uid="{57320AB2-4C44-4B12-967F-671075604454}"/>
    <hyperlink ref="B7" r:id="rId3" xr:uid="{AACBE6F3-D4BA-4B45-A2C8-74A9BA116A6F}"/>
    <hyperlink ref="B8:C8" r:id="rId4" display="http://doa.alaska.gov/dof/charge_cards/" xr:uid="{8F4D7E76-0DB2-4026-B6F9-BB122C28AA0B}"/>
  </hyperlinks>
  <printOptions horizontalCentered="1"/>
  <pageMargins left="0.5" right="0.5" top="0.75" bottom="0.5" header="0.3" footer="0.3"/>
  <pageSetup scale="71" fitToHeight="0" orientation="portrait" verticalDpi="300" r:id="rId5"/>
  <drawing r:id="rId6"/>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45"/>
  <sheetViews>
    <sheetView showGridLines="0" tabSelected="1" zoomScaleNormal="100" workbookViewId="0">
      <selection activeCell="B9" sqref="B9:P9"/>
    </sheetView>
  </sheetViews>
  <sheetFormatPr defaultColWidth="3.6640625" defaultRowHeight="14.4" x14ac:dyDescent="0.3"/>
  <cols>
    <col min="1" max="1" width="25.6640625" style="25" customWidth="1"/>
    <col min="2" max="16" width="4.6640625" style="25" customWidth="1"/>
    <col min="17" max="17" width="3.6640625" style="25"/>
    <col min="18" max="18" width="59.109375" style="25" customWidth="1"/>
    <col min="19" max="16384" width="3.6640625" style="25"/>
  </cols>
  <sheetData>
    <row r="1" spans="1:16" ht="190.2" customHeight="1" x14ac:dyDescent="0.3"/>
    <row r="2" spans="1:16" ht="14.4" customHeight="1" x14ac:dyDescent="0.3">
      <c r="H2" s="133" t="s">
        <v>0</v>
      </c>
      <c r="I2" s="133"/>
      <c r="J2" s="133"/>
      <c r="K2" s="133"/>
      <c r="L2" s="133"/>
      <c r="M2" s="133"/>
      <c r="N2" s="133"/>
      <c r="O2" s="133"/>
      <c r="P2" s="133"/>
    </row>
    <row r="3" spans="1:16" ht="14.4" customHeight="1" x14ac:dyDescent="0.3">
      <c r="H3" s="133"/>
      <c r="I3" s="133"/>
      <c r="J3" s="133"/>
      <c r="K3" s="133"/>
      <c r="L3" s="133"/>
      <c r="M3" s="133"/>
      <c r="N3" s="133"/>
      <c r="O3" s="133"/>
      <c r="P3" s="133"/>
    </row>
    <row r="4" spans="1:16" ht="14.4" customHeight="1" x14ac:dyDescent="0.3">
      <c r="H4" s="133"/>
      <c r="I4" s="133"/>
      <c r="J4" s="133"/>
      <c r="K4" s="133"/>
      <c r="L4" s="133"/>
      <c r="M4" s="133"/>
      <c r="N4" s="133"/>
      <c r="O4" s="133"/>
      <c r="P4" s="133"/>
    </row>
    <row r="5" spans="1:16" ht="14.4" customHeight="1" x14ac:dyDescent="0.3">
      <c r="P5" s="26" t="s">
        <v>72</v>
      </c>
    </row>
    <row r="6" spans="1:16" ht="14.4" customHeight="1" thickBot="1" x14ac:dyDescent="0.35">
      <c r="A6" s="27" t="s">
        <v>73</v>
      </c>
      <c r="B6" s="27"/>
      <c r="C6" s="27"/>
      <c r="D6" s="27"/>
      <c r="E6" s="27"/>
      <c r="F6" s="27"/>
      <c r="G6" s="27"/>
      <c r="H6" s="27"/>
      <c r="I6" s="27"/>
      <c r="J6" s="27"/>
      <c r="K6" s="148" t="s">
        <v>74</v>
      </c>
      <c r="L6" s="148"/>
      <c r="M6" s="148"/>
      <c r="N6" s="148"/>
      <c r="O6" s="148"/>
      <c r="P6" s="148"/>
    </row>
    <row r="7" spans="1:16" s="28" customFormat="1" ht="21.6" thickBot="1" x14ac:dyDescent="0.45">
      <c r="A7" s="149" t="s">
        <v>75</v>
      </c>
      <c r="B7" s="150"/>
      <c r="C7" s="150"/>
      <c r="D7" s="150"/>
      <c r="E7" s="150"/>
      <c r="F7" s="150"/>
      <c r="G7" s="150"/>
      <c r="H7" s="150"/>
      <c r="I7" s="150"/>
      <c r="J7" s="150"/>
      <c r="K7" s="150"/>
      <c r="L7" s="150"/>
      <c r="M7" s="150"/>
      <c r="N7" s="150"/>
      <c r="O7" s="150"/>
      <c r="P7" s="150"/>
    </row>
    <row r="8" spans="1:16" s="29" customFormat="1" ht="4.95" customHeight="1" x14ac:dyDescent="0.15"/>
    <row r="9" spans="1:16" x14ac:dyDescent="0.3">
      <c r="A9" s="30" t="s">
        <v>76</v>
      </c>
      <c r="B9" s="139"/>
      <c r="C9" s="140"/>
      <c r="D9" s="140"/>
      <c r="E9" s="140"/>
      <c r="F9" s="140"/>
      <c r="G9" s="140"/>
      <c r="H9" s="140"/>
      <c r="I9" s="140"/>
      <c r="J9" s="140"/>
      <c r="K9" s="140"/>
      <c r="L9" s="140"/>
      <c r="M9" s="140"/>
      <c r="N9" s="140"/>
      <c r="O9" s="140"/>
      <c r="P9" s="141"/>
    </row>
    <row r="10" spans="1:16" x14ac:dyDescent="0.3">
      <c r="A10" s="30" t="s">
        <v>77</v>
      </c>
      <c r="B10" s="139"/>
      <c r="C10" s="140"/>
      <c r="D10" s="140"/>
      <c r="E10" s="140"/>
      <c r="F10" s="140"/>
      <c r="G10" s="140"/>
      <c r="H10" s="140"/>
      <c r="I10" s="140"/>
      <c r="J10" s="140"/>
      <c r="K10" s="140"/>
      <c r="L10" s="140"/>
      <c r="M10" s="140"/>
      <c r="N10" s="140"/>
      <c r="O10" s="140"/>
      <c r="P10" s="141"/>
    </row>
    <row r="11" spans="1:16" x14ac:dyDescent="0.3">
      <c r="A11" s="30" t="s">
        <v>78</v>
      </c>
      <c r="B11" s="139"/>
      <c r="C11" s="140"/>
      <c r="D11" s="140"/>
      <c r="E11" s="140"/>
      <c r="F11" s="141"/>
      <c r="G11" s="142" t="s">
        <v>79</v>
      </c>
      <c r="H11" s="143"/>
      <c r="I11" s="144"/>
      <c r="J11" s="145"/>
      <c r="K11" s="146"/>
      <c r="L11" s="146"/>
      <c r="M11" s="146"/>
      <c r="N11" s="146"/>
      <c r="O11" s="146"/>
      <c r="P11" s="147"/>
    </row>
    <row r="12" spans="1:16" s="29" customFormat="1" ht="7.2" thickBot="1" x14ac:dyDescent="0.2">
      <c r="A12" s="31"/>
      <c r="B12" s="32"/>
      <c r="C12" s="32"/>
      <c r="D12" s="32"/>
      <c r="E12" s="32"/>
      <c r="F12" s="32"/>
      <c r="G12" s="32"/>
      <c r="H12" s="32"/>
      <c r="I12" s="32"/>
      <c r="J12" s="32"/>
      <c r="K12" s="32"/>
      <c r="L12" s="32"/>
      <c r="M12" s="32"/>
      <c r="N12" s="32"/>
      <c r="O12" s="32"/>
      <c r="P12" s="32"/>
    </row>
    <row r="13" spans="1:16" s="28" customFormat="1" ht="21.6" thickBot="1" x14ac:dyDescent="0.45">
      <c r="A13" s="136" t="s">
        <v>80</v>
      </c>
      <c r="B13" s="137"/>
      <c r="C13" s="137"/>
      <c r="D13" s="137"/>
      <c r="E13" s="137"/>
      <c r="F13" s="137"/>
      <c r="G13" s="137"/>
      <c r="H13" s="137"/>
      <c r="I13" s="137"/>
      <c r="J13" s="137"/>
      <c r="K13" s="137"/>
      <c r="L13" s="137"/>
      <c r="M13" s="137"/>
      <c r="N13" s="137"/>
      <c r="O13" s="137"/>
      <c r="P13" s="138"/>
    </row>
    <row r="14" spans="1:16" s="29" customFormat="1" ht="4.95" customHeight="1" x14ac:dyDescent="0.15"/>
    <row r="15" spans="1:16" x14ac:dyDescent="0.3">
      <c r="A15" s="33" t="s">
        <v>81</v>
      </c>
      <c r="B15" s="151"/>
      <c r="C15" s="152"/>
      <c r="D15" s="152"/>
      <c r="E15" s="152"/>
      <c r="F15" s="152"/>
      <c r="G15" s="152"/>
      <c r="H15" s="152"/>
      <c r="I15" s="152"/>
      <c r="J15" s="152"/>
      <c r="K15" s="152"/>
      <c r="L15" s="152"/>
      <c r="M15" s="152"/>
      <c r="N15" s="152"/>
      <c r="O15" s="152"/>
      <c r="P15" s="153"/>
    </row>
    <row r="16" spans="1:16" x14ac:dyDescent="0.3">
      <c r="A16" s="33" t="s">
        <v>82</v>
      </c>
      <c r="B16" s="151"/>
      <c r="C16" s="152"/>
      <c r="D16" s="152"/>
      <c r="E16" s="152"/>
      <c r="F16" s="152"/>
      <c r="G16" s="152"/>
      <c r="H16" s="152"/>
      <c r="I16" s="152"/>
      <c r="J16" s="152"/>
      <c r="K16" s="152"/>
      <c r="L16" s="152"/>
      <c r="M16" s="152"/>
      <c r="N16" s="152"/>
      <c r="O16" s="152"/>
      <c r="P16" s="153"/>
    </row>
    <row r="17" spans="1:18" x14ac:dyDescent="0.3">
      <c r="A17" s="33" t="s">
        <v>83</v>
      </c>
      <c r="B17" s="109"/>
      <c r="C17" s="134"/>
      <c r="D17" s="134"/>
      <c r="E17" s="134"/>
      <c r="F17" s="134"/>
      <c r="G17" s="134"/>
      <c r="H17" s="134"/>
      <c r="I17" s="134"/>
      <c r="J17" s="134"/>
      <c r="K17" s="134"/>
      <c r="L17" s="134"/>
      <c r="M17" s="134"/>
      <c r="N17" s="134"/>
      <c r="O17" s="134"/>
      <c r="P17" s="110"/>
    </row>
    <row r="18" spans="1:18" x14ac:dyDescent="0.3">
      <c r="A18" s="33" t="s">
        <v>84</v>
      </c>
      <c r="B18" s="109"/>
      <c r="C18" s="134"/>
      <c r="D18" s="134"/>
      <c r="E18" s="134"/>
      <c r="F18" s="134"/>
      <c r="G18" s="134"/>
      <c r="H18" s="134"/>
      <c r="I18" s="134"/>
      <c r="J18" s="134"/>
      <c r="K18" s="134"/>
      <c r="L18" s="134"/>
      <c r="M18" s="110"/>
      <c r="N18" s="34" t="s">
        <v>30</v>
      </c>
      <c r="O18" s="139"/>
      <c r="P18" s="141"/>
    </row>
    <row r="19" spans="1:18" x14ac:dyDescent="0.3">
      <c r="A19" s="33" t="s">
        <v>85</v>
      </c>
      <c r="B19" s="105" t="str">
        <f>IF(EMP_ID_VALUE="","",CONCATENATE((EMP_ID_VALUE),("EMP")))</f>
        <v/>
      </c>
      <c r="C19" s="106"/>
      <c r="D19" s="106"/>
      <c r="E19" s="106"/>
      <c r="F19" s="106"/>
      <c r="G19" s="106"/>
      <c r="H19" s="106"/>
      <c r="I19" s="106"/>
      <c r="J19" s="106"/>
      <c r="K19" s="104" t="s">
        <v>86</v>
      </c>
      <c r="L19" s="104"/>
      <c r="M19" s="104"/>
      <c r="N19" s="107"/>
      <c r="O19" s="107"/>
      <c r="P19" s="108"/>
    </row>
    <row r="20" spans="1:18" x14ac:dyDescent="0.3">
      <c r="A20" s="95" t="s">
        <v>87</v>
      </c>
      <c r="B20" s="105" t="str">
        <f>IF(B10="","",VLOOKUP(B10,Lookup!F2:H27,3,FALSE))</f>
        <v/>
      </c>
      <c r="C20" s="106"/>
      <c r="D20" s="106"/>
      <c r="E20" s="106"/>
      <c r="F20" s="106"/>
      <c r="G20" s="106"/>
      <c r="H20" s="106"/>
      <c r="I20" s="106"/>
      <c r="J20" s="115"/>
      <c r="K20" s="104" t="s">
        <v>88</v>
      </c>
      <c r="L20" s="104"/>
      <c r="M20" s="104"/>
      <c r="N20" s="113"/>
      <c r="O20" s="113"/>
      <c r="P20" s="114"/>
    </row>
    <row r="21" spans="1:18" ht="15.6" customHeight="1" x14ac:dyDescent="0.3">
      <c r="A21" s="35" t="s">
        <v>89</v>
      </c>
      <c r="B21" s="109"/>
      <c r="C21" s="110"/>
      <c r="D21" s="111" t="s">
        <v>90</v>
      </c>
      <c r="E21" s="112"/>
      <c r="F21" s="112"/>
      <c r="G21" s="112"/>
      <c r="H21" s="112"/>
      <c r="I21" s="112"/>
      <c r="J21" s="90"/>
      <c r="K21" s="117" t="s">
        <v>91</v>
      </c>
      <c r="L21" s="117"/>
      <c r="M21" s="90"/>
      <c r="N21" s="135" t="s">
        <v>92</v>
      </c>
      <c r="O21" s="135"/>
      <c r="P21" s="135"/>
    </row>
    <row r="22" spans="1:18" ht="15.6" customHeight="1" x14ac:dyDescent="0.3">
      <c r="A22" s="36" t="s">
        <v>93</v>
      </c>
      <c r="B22" s="90"/>
      <c r="C22" s="116" t="s">
        <v>94</v>
      </c>
      <c r="D22" s="117"/>
      <c r="E22" s="117"/>
      <c r="F22" s="117"/>
      <c r="G22" s="117"/>
      <c r="H22" s="117"/>
      <c r="I22" s="117"/>
      <c r="J22" s="37"/>
      <c r="K22" s="117"/>
      <c r="L22" s="117"/>
      <c r="M22" s="117"/>
      <c r="N22" s="117"/>
      <c r="O22" s="117"/>
      <c r="P22" s="124"/>
    </row>
    <row r="23" spans="1:18" x14ac:dyDescent="0.3">
      <c r="A23" s="95" t="s">
        <v>95</v>
      </c>
      <c r="B23" s="105" t="str">
        <f>IF(J22&lt;&gt;"","3",IF(OR(D21&lt;&gt;"",B22&lt;&gt;"",H21&lt;&gt;"",J21&lt;&gt;"",M21&lt;&gt;""),"1",""))</f>
        <v>1</v>
      </c>
      <c r="C23" s="106"/>
      <c r="D23" s="106"/>
      <c r="E23" s="106"/>
      <c r="F23" s="106"/>
      <c r="G23" s="106"/>
      <c r="H23" s="106"/>
      <c r="I23" s="106"/>
      <c r="J23" s="106"/>
      <c r="K23" s="106"/>
      <c r="L23" s="106"/>
      <c r="M23" s="106"/>
      <c r="N23" s="106"/>
      <c r="O23" s="106"/>
      <c r="P23" s="115"/>
    </row>
    <row r="24" spans="1:18" s="29" customFormat="1" ht="4.95" customHeight="1" x14ac:dyDescent="0.15">
      <c r="A24" s="38"/>
      <c r="B24" s="39"/>
      <c r="C24" s="39"/>
      <c r="D24" s="39"/>
      <c r="E24" s="39"/>
      <c r="F24" s="39"/>
      <c r="G24" s="39"/>
      <c r="H24" s="39"/>
      <c r="I24" s="39"/>
      <c r="J24" s="39"/>
      <c r="K24" s="39"/>
      <c r="L24" s="39"/>
      <c r="M24" s="39"/>
      <c r="N24" s="39"/>
      <c r="O24" s="39"/>
      <c r="P24" s="40"/>
    </row>
    <row r="25" spans="1:18" ht="15.6" customHeight="1" x14ac:dyDescent="0.3">
      <c r="A25" s="118" t="s">
        <v>96</v>
      </c>
      <c r="B25" s="119"/>
      <c r="C25" s="119"/>
      <c r="D25" s="119"/>
      <c r="E25" s="119"/>
      <c r="F25" s="119"/>
      <c r="G25" s="119"/>
      <c r="H25" s="119"/>
      <c r="I25" s="119"/>
      <c r="J25" s="119"/>
      <c r="K25" s="119"/>
      <c r="L25" s="119"/>
      <c r="M25" s="119"/>
      <c r="N25" s="119"/>
      <c r="O25" s="119"/>
      <c r="P25" s="120"/>
    </row>
    <row r="26" spans="1:18" ht="15.6" customHeight="1" x14ac:dyDescent="0.3">
      <c r="A26" s="95" t="s">
        <v>45</v>
      </c>
      <c r="B26" s="125" t="str">
        <f>IF(DEPT_VALUE="","",VLOOKUP(LEFT(DEPT_VALUE,3),Lookup!K1:N51,4,FALSE))</f>
        <v/>
      </c>
      <c r="C26" s="125"/>
      <c r="D26" s="126" t="s">
        <v>97</v>
      </c>
      <c r="E26" s="127"/>
      <c r="F26" s="127"/>
      <c r="G26" s="127"/>
      <c r="H26" s="132"/>
      <c r="I26" s="132"/>
      <c r="J26" s="132"/>
      <c r="K26" s="121" t="str">
        <f>IF(H26="","",VLOOKUP(H26,Lookup!L2:M51,2,FALSE))</f>
        <v/>
      </c>
      <c r="L26" s="122"/>
      <c r="M26" s="122"/>
      <c r="N26" s="122"/>
      <c r="O26" s="122"/>
      <c r="P26" s="123"/>
    </row>
    <row r="27" spans="1:18" ht="15.6" customHeight="1" x14ac:dyDescent="0.3">
      <c r="A27" s="41"/>
      <c r="B27" s="42"/>
      <c r="C27" s="43"/>
      <c r="D27" s="128"/>
      <c r="E27" s="129"/>
      <c r="F27" s="129"/>
      <c r="G27" s="129"/>
      <c r="H27" s="132"/>
      <c r="I27" s="132"/>
      <c r="J27" s="132"/>
      <c r="K27" s="121" t="str">
        <f>IF(H27="","",VLOOKUP(H27,Lookup!L3:M51,2,FALSE))</f>
        <v/>
      </c>
      <c r="L27" s="122"/>
      <c r="M27" s="122"/>
      <c r="N27" s="122"/>
      <c r="O27" s="122"/>
      <c r="P27" s="123"/>
    </row>
    <row r="28" spans="1:18" ht="15.6" customHeight="1" x14ac:dyDescent="0.3">
      <c r="A28" s="44"/>
      <c r="B28" s="45"/>
      <c r="C28" s="46"/>
      <c r="D28" s="130"/>
      <c r="E28" s="131"/>
      <c r="F28" s="131"/>
      <c r="G28" s="131"/>
      <c r="H28" s="132"/>
      <c r="I28" s="132"/>
      <c r="J28" s="132"/>
      <c r="K28" s="121" t="str">
        <f>IF(H28="","",VLOOKUP(H28,Lookup!L4:M51,2,FALSE))</f>
        <v/>
      </c>
      <c r="L28" s="122"/>
      <c r="M28" s="122"/>
      <c r="N28" s="122"/>
      <c r="O28" s="122"/>
      <c r="P28" s="123"/>
    </row>
    <row r="29" spans="1:18" ht="55.2" x14ac:dyDescent="0.3">
      <c r="A29" s="47" t="s">
        <v>98</v>
      </c>
      <c r="B29" s="155"/>
      <c r="C29" s="156"/>
      <c r="D29" s="156"/>
      <c r="E29" s="156"/>
      <c r="F29" s="156"/>
      <c r="G29" s="156"/>
      <c r="H29" s="156"/>
      <c r="I29" s="156"/>
      <c r="J29" s="156"/>
      <c r="K29" s="156"/>
      <c r="L29" s="156"/>
      <c r="M29" s="156"/>
      <c r="N29" s="156"/>
      <c r="O29" s="156"/>
      <c r="P29" s="157"/>
    </row>
    <row r="30" spans="1:18" s="29" customFormat="1" ht="4.95" customHeight="1" x14ac:dyDescent="0.15">
      <c r="A30" s="48"/>
      <c r="B30" s="48"/>
      <c r="C30" s="48"/>
      <c r="D30" s="48"/>
      <c r="E30" s="48"/>
      <c r="F30" s="48"/>
      <c r="G30" s="48"/>
      <c r="H30" s="48"/>
      <c r="I30" s="48"/>
      <c r="J30" s="48"/>
      <c r="K30" s="48"/>
      <c r="L30" s="48"/>
      <c r="M30" s="48"/>
      <c r="N30" s="48"/>
      <c r="O30" s="48"/>
      <c r="P30" s="48"/>
    </row>
    <row r="31" spans="1:18" ht="110.4" x14ac:dyDescent="0.3">
      <c r="A31" s="47" t="s">
        <v>99</v>
      </c>
      <c r="B31" s="160"/>
      <c r="C31" s="161"/>
      <c r="D31" s="161"/>
      <c r="E31" s="161"/>
      <c r="F31" s="161"/>
      <c r="G31" s="161"/>
      <c r="H31" s="161"/>
      <c r="I31" s="161"/>
      <c r="J31" s="161"/>
      <c r="K31" s="161"/>
      <c r="L31" s="161"/>
      <c r="M31" s="161"/>
      <c r="N31" s="161"/>
      <c r="O31" s="161"/>
      <c r="P31" s="162"/>
      <c r="R31" s="49"/>
    </row>
    <row r="32" spans="1:18" s="29" customFormat="1" ht="4.95" customHeight="1" x14ac:dyDescent="0.15">
      <c r="A32" s="48"/>
      <c r="B32" s="48"/>
      <c r="C32" s="48"/>
      <c r="D32" s="48"/>
      <c r="E32" s="48"/>
      <c r="F32" s="48"/>
      <c r="G32" s="48"/>
      <c r="H32" s="48"/>
      <c r="I32" s="48"/>
      <c r="J32" s="48"/>
      <c r="K32" s="48"/>
      <c r="L32" s="48"/>
      <c r="M32" s="48"/>
      <c r="N32" s="48"/>
      <c r="O32" s="48"/>
      <c r="P32" s="48"/>
    </row>
    <row r="33" spans="1:16" s="50" customFormat="1" ht="15.6" customHeight="1" x14ac:dyDescent="0.3">
      <c r="A33" s="118" t="s">
        <v>100</v>
      </c>
      <c r="B33" s="119"/>
      <c r="C33" s="119"/>
      <c r="D33" s="119"/>
      <c r="E33" s="119"/>
      <c r="F33" s="119"/>
      <c r="G33" s="119"/>
      <c r="H33" s="119"/>
      <c r="I33" s="119"/>
      <c r="J33" s="119"/>
      <c r="K33" s="119"/>
      <c r="L33" s="119"/>
      <c r="M33" s="119"/>
      <c r="N33" s="119"/>
      <c r="O33" s="119"/>
      <c r="P33" s="120"/>
    </row>
    <row r="34" spans="1:16" ht="15.6" customHeight="1" x14ac:dyDescent="0.3">
      <c r="A34" s="95" t="s">
        <v>101</v>
      </c>
      <c r="B34" s="105" t="str">
        <f>IF(B10="","",RIGHT(B10,LEN(B10)-5))</f>
        <v/>
      </c>
      <c r="C34" s="106"/>
      <c r="D34" s="106"/>
      <c r="E34" s="106"/>
      <c r="F34" s="106"/>
      <c r="G34" s="106"/>
      <c r="H34" s="106"/>
      <c r="I34" s="106"/>
      <c r="J34" s="106"/>
      <c r="K34" s="106"/>
      <c r="L34" s="106"/>
      <c r="M34" s="106"/>
      <c r="N34" s="106"/>
      <c r="O34" s="106"/>
      <c r="P34" s="115"/>
    </row>
    <row r="35" spans="1:16" ht="15.6" customHeight="1" x14ac:dyDescent="0.3">
      <c r="A35" s="95" t="s">
        <v>102</v>
      </c>
      <c r="B35" s="109"/>
      <c r="C35" s="134"/>
      <c r="D35" s="134"/>
      <c r="E35" s="134"/>
      <c r="F35" s="134"/>
      <c r="G35" s="134"/>
      <c r="H35" s="134"/>
      <c r="I35" s="134"/>
      <c r="J35" s="134"/>
      <c r="K35" s="134"/>
      <c r="L35" s="134"/>
      <c r="M35" s="134"/>
      <c r="N35" s="134"/>
      <c r="O35" s="134"/>
      <c r="P35" s="110"/>
    </row>
    <row r="36" spans="1:16" ht="15.6" customHeight="1" x14ac:dyDescent="0.3">
      <c r="A36" s="95" t="s">
        <v>103</v>
      </c>
      <c r="B36" s="109"/>
      <c r="C36" s="134"/>
      <c r="D36" s="134"/>
      <c r="E36" s="134"/>
      <c r="F36" s="134"/>
      <c r="G36" s="134"/>
      <c r="H36" s="110"/>
      <c r="I36" s="170" t="s">
        <v>104</v>
      </c>
      <c r="J36" s="170"/>
      <c r="K36" s="91"/>
      <c r="L36" s="104" t="s">
        <v>105</v>
      </c>
      <c r="M36" s="104"/>
      <c r="N36" s="169"/>
      <c r="O36" s="169"/>
      <c r="P36" s="169"/>
    </row>
    <row r="37" spans="1:16" ht="15.6" customHeight="1" x14ac:dyDescent="0.3">
      <c r="A37" s="95" t="s">
        <v>78</v>
      </c>
      <c r="B37" s="159"/>
      <c r="C37" s="158"/>
      <c r="D37" s="158"/>
      <c r="E37" s="158"/>
      <c r="F37" s="158"/>
      <c r="G37" s="158"/>
      <c r="H37" s="158"/>
      <c r="I37" s="104" t="s">
        <v>64</v>
      </c>
      <c r="J37" s="104"/>
      <c r="K37" s="104"/>
      <c r="L37" s="158"/>
      <c r="M37" s="158"/>
      <c r="N37" s="158"/>
      <c r="O37" s="158"/>
      <c r="P37" s="158"/>
    </row>
    <row r="38" spans="1:16" ht="15.6" customHeight="1" x14ac:dyDescent="0.3">
      <c r="A38" s="95" t="s">
        <v>106</v>
      </c>
      <c r="B38" s="163"/>
      <c r="C38" s="164"/>
      <c r="D38" s="164"/>
      <c r="E38" s="164"/>
      <c r="F38" s="164"/>
      <c r="G38" s="164"/>
      <c r="H38" s="164"/>
      <c r="I38" s="164"/>
      <c r="J38" s="164"/>
      <c r="K38" s="164"/>
      <c r="L38" s="164"/>
      <c r="M38" s="164"/>
      <c r="N38" s="164"/>
      <c r="O38" s="164"/>
      <c r="P38" s="164"/>
    </row>
    <row r="39" spans="1:16" ht="15.6" customHeight="1" x14ac:dyDescent="0.3">
      <c r="A39" s="95" t="s">
        <v>107</v>
      </c>
      <c r="B39" s="166"/>
      <c r="C39" s="166"/>
      <c r="D39" s="104" t="s">
        <v>108</v>
      </c>
      <c r="E39" s="104"/>
      <c r="F39" s="104"/>
      <c r="G39" s="104"/>
      <c r="H39" s="104"/>
      <c r="I39" s="165"/>
      <c r="J39" s="165"/>
      <c r="K39" s="165"/>
      <c r="L39" s="165"/>
      <c r="M39" s="165"/>
      <c r="N39" s="165"/>
      <c r="O39" s="165"/>
      <c r="P39" s="165"/>
    </row>
    <row r="40" spans="1:16" s="29" customFormat="1" ht="6.6" x14ac:dyDescent="0.15"/>
    <row r="41" spans="1:16" s="29" customFormat="1" ht="48" customHeight="1" x14ac:dyDescent="0.15"/>
    <row r="42" spans="1:16" ht="21" x14ac:dyDescent="0.4">
      <c r="A42" s="168" t="s">
        <v>109</v>
      </c>
      <c r="B42" s="168"/>
      <c r="C42" s="168"/>
      <c r="D42" s="168"/>
      <c r="E42" s="168"/>
      <c r="F42" s="168"/>
      <c r="G42" s="168"/>
      <c r="H42" s="168"/>
      <c r="I42" s="168"/>
      <c r="J42" s="168"/>
      <c r="K42" s="168"/>
      <c r="L42" s="168"/>
      <c r="M42" s="168"/>
      <c r="N42" s="168"/>
      <c r="O42" s="168"/>
      <c r="P42" s="168"/>
    </row>
    <row r="43" spans="1:16" x14ac:dyDescent="0.3">
      <c r="A43" s="167" t="s">
        <v>110</v>
      </c>
      <c r="B43" s="167"/>
      <c r="C43" s="167"/>
      <c r="D43" s="167"/>
      <c r="E43" s="167"/>
      <c r="F43" s="167"/>
      <c r="G43" s="167"/>
      <c r="H43" s="167"/>
      <c r="I43" s="167"/>
      <c r="J43" s="167"/>
      <c r="K43" s="167"/>
      <c r="L43" s="167"/>
      <c r="M43" s="167"/>
      <c r="N43" s="167"/>
      <c r="O43" s="167"/>
      <c r="P43" s="167"/>
    </row>
    <row r="44" spans="1:16" x14ac:dyDescent="0.3">
      <c r="A44" s="96"/>
      <c r="B44" s="96"/>
      <c r="C44" s="96"/>
      <c r="D44" s="96"/>
      <c r="E44" s="96"/>
      <c r="F44" s="96"/>
      <c r="G44" s="96"/>
      <c r="H44" s="96"/>
      <c r="I44" s="96"/>
      <c r="J44" s="96"/>
      <c r="K44" s="96"/>
      <c r="L44" s="96"/>
      <c r="M44" s="96"/>
      <c r="N44" s="96"/>
      <c r="O44" s="96"/>
      <c r="P44" s="96"/>
    </row>
    <row r="45" spans="1:16" s="51" customFormat="1" ht="14.4" customHeight="1" x14ac:dyDescent="0.25">
      <c r="N45" s="52" t="s">
        <v>111</v>
      </c>
      <c r="O45" s="154">
        <v>44860</v>
      </c>
      <c r="P45" s="154"/>
    </row>
  </sheetData>
  <sheetProtection algorithmName="SHA-512" hashValue="G7hj6hMtmR2SKgm3j3ce17QyI+P32ua9wEU7nS4k5JauuckdYOfVfl9C8hqtRUMsfLw3Tvvt+326J/PLLzNF/Q==" saltValue="CBVGtPXcXaLq9cdAPXrWAg==" spinCount="100000" sheet="1" objects="1" scenarios="1" formatCells="0" formatColumns="0" formatRows="0" sort="0" autoFilter="0"/>
  <mergeCells count="55">
    <mergeCell ref="I37:K37"/>
    <mergeCell ref="N36:P36"/>
    <mergeCell ref="L36:M36"/>
    <mergeCell ref="I36:J36"/>
    <mergeCell ref="B36:H36"/>
    <mergeCell ref="O45:P45"/>
    <mergeCell ref="B29:P29"/>
    <mergeCell ref="K27:P27"/>
    <mergeCell ref="L37:P37"/>
    <mergeCell ref="B37:H37"/>
    <mergeCell ref="K28:P28"/>
    <mergeCell ref="B31:P31"/>
    <mergeCell ref="A33:P33"/>
    <mergeCell ref="B35:P35"/>
    <mergeCell ref="B34:P34"/>
    <mergeCell ref="B38:P38"/>
    <mergeCell ref="I39:P39"/>
    <mergeCell ref="B39:C39"/>
    <mergeCell ref="D39:H39"/>
    <mergeCell ref="A43:P43"/>
    <mergeCell ref="A42:P42"/>
    <mergeCell ref="H2:P4"/>
    <mergeCell ref="B18:M18"/>
    <mergeCell ref="K21:L21"/>
    <mergeCell ref="N21:P21"/>
    <mergeCell ref="A13:P13"/>
    <mergeCell ref="B9:P9"/>
    <mergeCell ref="B10:P10"/>
    <mergeCell ref="B11:F11"/>
    <mergeCell ref="G11:I11"/>
    <mergeCell ref="J11:P11"/>
    <mergeCell ref="O18:P18"/>
    <mergeCell ref="K6:P6"/>
    <mergeCell ref="A7:P7"/>
    <mergeCell ref="B16:P16"/>
    <mergeCell ref="B17:P17"/>
    <mergeCell ref="B15:P15"/>
    <mergeCell ref="C22:I22"/>
    <mergeCell ref="A25:P25"/>
    <mergeCell ref="K26:P26"/>
    <mergeCell ref="K22:P22"/>
    <mergeCell ref="B23:P23"/>
    <mergeCell ref="B26:C26"/>
    <mergeCell ref="D26:G28"/>
    <mergeCell ref="H26:J26"/>
    <mergeCell ref="H27:J27"/>
    <mergeCell ref="H28:J28"/>
    <mergeCell ref="K19:M19"/>
    <mergeCell ref="B19:J19"/>
    <mergeCell ref="N19:P19"/>
    <mergeCell ref="B21:C21"/>
    <mergeCell ref="D21:I21"/>
    <mergeCell ref="K20:M20"/>
    <mergeCell ref="N20:P20"/>
    <mergeCell ref="B20:J20"/>
  </mergeCells>
  <phoneticPr fontId="25" type="noConversion"/>
  <conditionalFormatting sqref="H26:J28">
    <cfRule type="duplicateValues" dxfId="1" priority="1"/>
  </conditionalFormatting>
  <dataValidations xWindow="654" yWindow="689" count="21">
    <dataValidation type="textLength" operator="lessThanOrEqual" allowBlank="1" showInputMessage="1" showErrorMessage="1" errorTitle="TEXT LENGTH TOO LONG" error="The maximum number of characters allowed has been exceeded (Character Limit = 15)." sqref="B24:P24 B27:B28" xr:uid="{6458E430-DC30-476B-8E26-AB2AE0D8B1E6}">
      <formula1>6</formula1>
    </dataValidation>
    <dataValidation type="list" allowBlank="1" showErrorMessage="1" sqref="B10:P10" xr:uid="{F397C1B7-2DBB-4E46-B5AA-ED073E4EC668}">
      <formula1>DEPT</formula1>
    </dataValidation>
    <dataValidation type="list" allowBlank="1" showErrorMessage="1" promptTitle="TYPE OF ACCESS - REQUIRED" prompt="_x000a_Remember to fill out the AccessOnline Entitlement Authorization form_x000a_http://doa.alaska.gov/dof/forms/resource/pradmin_agree_form.pdf" sqref="B16:P16" xr:uid="{615D6A33-A108-4583-8635-7B39A4325455}">
      <formula1>"Delegate,Program Administrator - Primary,Program Administrator - Alternate,Program Administrator - Backup"</formula1>
    </dataValidation>
    <dataValidation type="textLength" operator="lessThanOrEqual" allowBlank="1" showErrorMessage="1" errorTitle="TEXT LENGTH TOO LONG" error="The maximum number of characters allowed has been exceeded (Character Limit = 15)." promptTitle="FIRST NAME - REQUIRED" prompt="_x000a_User's first name. Field length is a maximum of 15 alpha-numeric characters." sqref="B18:M18" xr:uid="{822C7C74-1A28-43FC-8A36-6BFC45D83E20}">
      <formula1>15</formula1>
    </dataValidation>
    <dataValidation type="textLength" operator="lessThanOrEqual" allowBlank="1" showErrorMessage="1" errorTitle="TEXT LENGTH TOO LONG" error="The maximum number of characters allowed has been exceeded (Character Limit = 1)." promptTitle="MIDDLE INITIAL - OPTIONAL" prompt="_x000a_User's middle initial. Field length is a maximum of 1 alpha character." sqref="O18:P18" xr:uid="{FC14F6A3-3D19-4540-88A9-B28F18571925}">
      <formula1>1</formula1>
    </dataValidation>
    <dataValidation type="textLength" operator="lessThanOrEqual" allowBlank="1" showErrorMessage="1" errorTitle="TEXT LENGTH TOO LONG" error="The maximum number of characters allowed has been exceeded (Character Limit = 20)." promptTitle="LAST NAME - REQUIRED" prompt="_x000a_User's last name. Field length is a maximum of 20 alpha-numeric characters." sqref="B17:P17" xr:uid="{43346EB8-CD79-4D61-8767-8FC599BD8EF1}">
      <formula1>20</formula1>
    </dataValidation>
    <dataValidation allowBlank="1" showErrorMessage="1" promptTitle="USER ID - REQUIRED" prompt="_x000a_This field will be generated based on the user's name. Field length must be between 7 and 20 alpha-numeric characters and must be unique within AccessOnline. Value in this field may be overriden if necessary." sqref="B19 K19:K20" xr:uid="{4763B75D-86A3-44C9-B51D-2437CB273607}"/>
    <dataValidation allowBlank="1" showErrorMessage="1" promptTitle="PASSWORD - REQUIRED" prompt="Password generated based on the department selected above. User password must be at least 12 alpha-numeric characters and must contact at least one alpha, one uppercase letter, one lowercase letter, one numeric, and one special character." sqref="B20" xr:uid="{0BDF6C4E-852C-46FD-A880-36A5C9F94063}"/>
    <dataValidation allowBlank="1" showErrorMessage="1" promptTitle="ACCOUNTING CODE VIEW - REQUIRED" prompt="_x000a_If Functional Entitlement Group is CHV001, Accounting Code View equals 3. Otherwise default value is 1." sqref="B23:P23" xr:uid="{F38A26C5-A92E-44F8-AC5E-29600C13C9B8}"/>
    <dataValidation type="list" allowBlank="1" showInputMessage="1" showErrorMessage="1" sqref="K36" xr:uid="{8F83420A-F6F5-41B8-910A-2B21BF7C8097}">
      <formula1>STATEABBR</formula1>
    </dataValidation>
    <dataValidation type="textLength" operator="lessThanOrEqual" allowBlank="1" showInputMessage="1" showErrorMessage="1" errorTitle="TEXT LENGTH TOO LONG" error="The maximum number of characters allowed has been exceeded (Character Limit = 25)." sqref="B35:P35" xr:uid="{A0D65EC4-4E86-45D4-9369-B0A07A24486F}">
      <formula1>25</formula1>
    </dataValidation>
    <dataValidation type="textLength" operator="lessThanOrEqual" allowBlank="1" showInputMessage="1" showErrorMessage="1" errorTitle="TEXT LENGTH TOO LONG" error="The maximum number of characters allowed has been exceeded (Character Limit = 20)." sqref="B36:H36" xr:uid="{EE2078F1-52FA-448F-8722-193560A93A82}">
      <formula1>20</formula1>
    </dataValidation>
    <dataValidation type="textLength" operator="lessThanOrEqual" allowBlank="1" showInputMessage="1" showErrorMessage="1" errorTitle="TEXT LENGTH TOO LONG" error="The maximum number of characters allowed has been exceeded (Character Limit = 18)." sqref="L37:P37 B37:H37" xr:uid="{99E2F0C2-38F7-4E8F-A779-2FF18DFBFADA}">
      <formula1>18</formula1>
    </dataValidation>
    <dataValidation type="textLength" operator="lessThanOrEqual" allowBlank="1" showInputMessage="1" showErrorMessage="1" errorTitle="TEXT LENGTH TOO LONG" error="The maximum number of characters allowed has been exceeded (Character Limit = 40)." sqref="B38:P38" xr:uid="{F23245B3-AF89-4243-AB17-8B07602A0B0B}">
      <formula1>40</formula1>
    </dataValidation>
    <dataValidation type="textLength" operator="equal" allowBlank="1" showInputMessage="1" showErrorMessage="1" errorTitle="ENTRY ERROR" error="Please enter user's SOA employee number." sqref="N19:P19" xr:uid="{150D9C14-37D7-409F-BB0E-5C753B2F9E7D}">
      <formula1>6</formula1>
    </dataValidation>
    <dataValidation type="list" allowBlank="1" showInputMessage="1" sqref="M21 J21 B22" xr:uid="{C1C9697E-E49F-439F-82C7-EC2B2F537F0D}">
      <formula1>"X"</formula1>
    </dataValidation>
    <dataValidation type="list" allowBlank="1" showErrorMessage="1" promptTitle="SECURITY ACTION - REQUIRED" sqref="B15:P15" xr:uid="{29309D2D-2474-436B-B5C7-885FFFFDA961}">
      <formula1>SEC_ACT_TYPE</formula1>
    </dataValidation>
    <dataValidation type="list" allowBlank="1" showErrorMessage="1" promptTitle="STATEMENT NOTIFICATION" prompt="_x000a_OPTIONAL. Indicate if the user would like to receive an email when they have a Managing Account statement to view online." sqref="B39:C40 B42:C44" xr:uid="{01A00D52-BC30-4646-8906-67C69AAFCF74}">
      <formula1>"Enable, Disable"</formula1>
    </dataValidation>
    <dataValidation allowBlank="1" showErrorMessage="1" promptTitle="NOTIFICATION ACCOUNTS" prompt="_x000a_OPTIONAL. List Managing Account Name/CTS Name and the last 4 digits of the account number." sqref="I39:P40 I42:P44" xr:uid="{40D12198-980C-4E93-A26D-27653E3E199B}"/>
    <dataValidation type="list" allowBlank="1" showInputMessage="1" showErrorMessage="1" sqref="B21:C21" xr:uid="{E55983C8-814A-4A09-9BC4-E9705BC74C6E}">
      <formula1>"PAV001,PAF001"</formula1>
    </dataValidation>
    <dataValidation type="list" allowBlank="1" showInputMessage="1" showErrorMessage="1" sqref="H26:J28" xr:uid="{42F3F290-303C-448D-BCD8-2CECE4A699B0}">
      <formula1>OFFSET(DeptStart,MATCH(LEFT(DEPT_VALUE,3),DEPT_COLUMN,0)-1,1,COUNTIF(DEPT_COLUMN,LEFT(DEPT_VALUE,3)),1)</formula1>
    </dataValidation>
  </dataValidations>
  <hyperlinks>
    <hyperlink ref="A43" r:id="rId1" display="DOA.DOF.PayrollStaff@alaska.gov" xr:uid="{00000000-0004-0000-0000-000002000000}"/>
    <hyperlink ref="A16" location="ACC_TYPE_INSTR" display="* Type of Access" xr:uid="{3A1EC637-5789-4ED0-B4BD-66D181E5C2EC}"/>
    <hyperlink ref="A17" location="USER_LN_INSTR" display="* Last Name" xr:uid="{E145FE5F-9592-4F12-B1D5-C816C9009878}"/>
    <hyperlink ref="A18" location="USER_FN_INSTR" display="* First Name" xr:uid="{8DA704E5-1985-4B7A-A03A-D79E64E87449}"/>
    <hyperlink ref="A19" location="USER_ID_INSTR" display="* User ID" xr:uid="{E7B889C0-5192-491E-BBD1-02F1BAF0BC4F}"/>
    <hyperlink ref="A20" location="PW_INSTR" display="* Password" xr:uid="{EC046184-A66C-49E3-AD03-1ABF013147EB}"/>
    <hyperlink ref="A21:A22" location="FEG_INSTR" display="* Functional Entitlement" xr:uid="{8ACA1CB8-A638-4EA1-A249-F4D7899D05DF}"/>
    <hyperlink ref="A23" location="ACCT_INSTR" display=" Accounting Code View" xr:uid="{049E6839-CA80-4AD7-A318-AE95AA36819F}"/>
    <hyperlink ref="A26" location="BANK_INSTR" display="Bank Number" xr:uid="{90F906CA-20B8-493F-B9EB-AA8B2778DE68}"/>
    <hyperlink ref="A29" location="COMPANY_INSTR" display="Company Number(s)" xr:uid="{775772BD-EF88-42DE-B488-67F70FD7DE99}"/>
    <hyperlink ref="A34" location="ADDR_LN1_INSTR" display="* Address Line 1" xr:uid="{1E2BA62E-E35F-4A61-AAA8-CE05FB34280C}"/>
    <hyperlink ref="A35" location="ADDR_LN2_INSTR" display="* Address Line 2" xr:uid="{4BC8EA73-CC24-45B1-BE2F-3797DDF28408}"/>
    <hyperlink ref="A36" location="CITY_INSTR" display="* City" xr:uid="{8F1E2DCC-83A4-48CE-9AE0-52093A0AF701}"/>
    <hyperlink ref="A37" location="PH_INSTR" display="* Phone Number" xr:uid="{CBBFF6E2-0B7C-4954-9793-70678E7F18D3}"/>
    <hyperlink ref="A38" location="EMAIL_INSTR" display="* Email Address" xr:uid="{C300C6FA-9728-4DBC-8AAB-FE2EE16B7262}"/>
    <hyperlink ref="I36:J36" location="ST_INSTR" display="* State" xr:uid="{5B77D0C3-2506-4C1A-A83A-8F0B2418801C}"/>
    <hyperlink ref="L36:M36" location="ZIP_INSTR" display="* Zip" xr:uid="{F9D69510-1B7E-47BC-8265-FFB3B1D84602}"/>
    <hyperlink ref="I37:K37" location="FAX_INSTR" display="Fax Number" xr:uid="{82C927D5-6DBE-4107-918A-471438EE0902}"/>
    <hyperlink ref="A39" location="STMT_INSTR" display="* Statement Notification" xr:uid="{304AF38E-3CEC-485B-8B28-9CAE6C07342C}"/>
    <hyperlink ref="D39:H39" location="STMT_CONT_INSTR" display="Notification Accounts" xr:uid="{6E7A7FB4-50BF-4F4F-8430-F74834E1DF8C}"/>
    <hyperlink ref="A43:P43" r:id="rId2" display="DOA.DOF.PCard.Support@alaska.gov" xr:uid="{00C07AE6-E45B-4E35-893D-D5D0616BD120}"/>
    <hyperlink ref="A9" location="REQ_NAME_INSTR" display="* Requestor Name" xr:uid="{B3E7C4F9-7E0E-4116-8375-158100130639}"/>
    <hyperlink ref="A10" location="DEPT_INSTR" display="* Department" xr:uid="{A5143CF3-D729-4938-9DE9-BB4E67439915}"/>
    <hyperlink ref="A11" location="REQ_PH_INSTR" display="* Phone Number" xr:uid="{7D34632D-87F9-4D03-8AF5-FE91AA8E4787}"/>
    <hyperlink ref="G11:I11" location="REQ_DATE_INSTR" display="* Date" xr:uid="{8843C76C-0669-4291-9538-3A200808FC29}"/>
    <hyperlink ref="A15" location="SEC_TYPE_INSTR" display="* Type of Security Action" xr:uid="{339ECED8-B535-4E73-A4B8-B4189BD0EA1E}"/>
    <hyperlink ref="K19:M19" location="EMP_ID_INSTR" display="* Empl ID" xr:uid="{8FA484E8-DC14-4BF6-8B6C-699F5C534AF1}"/>
    <hyperlink ref="A31" location="ADD_CTS_INSTR" display="Add Individual CTS Accounts to User ID" xr:uid="{D24942C2-6637-4219-81A1-FB0848DFE609}"/>
    <hyperlink ref="N18" location="USER_MI_INSTR" display="MI" xr:uid="{3D87B5D3-737A-415F-8E0B-1F5F92969EF1}"/>
    <hyperlink ref="D26" location="AGENT" display="* Agent Number" xr:uid="{CA86614C-4A6B-4D01-A93E-3FFE87CDB221}"/>
    <hyperlink ref="K20:M20" location="EMP_ID_INSTR" display="* Empl ID" xr:uid="{1EB2E275-9C83-4DFA-8C7A-44835152C605}"/>
  </hyperlinks>
  <printOptions horizontalCentered="1" verticalCentered="1"/>
  <pageMargins left="0.5" right="0.5" top="0.4" bottom="0.4" header="0.3" footer="0.2"/>
  <pageSetup scale="93"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7892C-0CFE-4BBD-8866-93619A5B829C}">
  <sheetPr codeName="Sheet4"/>
  <dimension ref="A1:S31"/>
  <sheetViews>
    <sheetView showGridLines="0" zoomScaleNormal="100" workbookViewId="0">
      <pane ySplit="5" topLeftCell="A6" activePane="bottomLeft" state="frozen"/>
      <selection activeCell="A23" sqref="A23"/>
      <selection pane="bottomLeft" activeCell="F8" sqref="F8:S8"/>
    </sheetView>
  </sheetViews>
  <sheetFormatPr defaultColWidth="4.6640625" defaultRowHeight="14.4" x14ac:dyDescent="0.3"/>
  <cols>
    <col min="1" max="10" width="4.6640625" style="25"/>
    <col min="11" max="11" width="4.6640625" style="25" customWidth="1"/>
    <col min="12" max="14" width="4.6640625" style="25"/>
    <col min="15" max="16" width="4.6640625" style="25" customWidth="1"/>
    <col min="17" max="16384" width="4.6640625" style="25"/>
  </cols>
  <sheetData>
    <row r="1" spans="1:19" ht="145.19999999999999" customHeight="1" x14ac:dyDescent="0.3">
      <c r="A1" s="54"/>
      <c r="B1" s="55"/>
      <c r="C1" s="55"/>
      <c r="D1" s="55"/>
      <c r="E1" s="55"/>
      <c r="F1" s="55"/>
      <c r="G1" s="55"/>
      <c r="H1" s="55"/>
      <c r="I1" s="55"/>
      <c r="J1" s="55"/>
      <c r="K1" s="55"/>
      <c r="L1" s="55"/>
      <c r="M1" s="55"/>
      <c r="N1" s="55"/>
      <c r="O1" s="55"/>
      <c r="P1" s="55"/>
      <c r="Q1" s="55"/>
      <c r="R1" s="55"/>
      <c r="S1" s="55"/>
    </row>
    <row r="2" spans="1:19" ht="16.95" customHeight="1" x14ac:dyDescent="0.3">
      <c r="A2" s="55"/>
      <c r="B2" s="55"/>
      <c r="C2" s="55"/>
      <c r="D2" s="55"/>
      <c r="E2" s="55"/>
      <c r="F2" s="55"/>
      <c r="G2" s="55"/>
      <c r="H2" s="55"/>
      <c r="I2" s="55"/>
      <c r="J2" s="173" t="s">
        <v>112</v>
      </c>
      <c r="K2" s="173"/>
      <c r="L2" s="173"/>
      <c r="M2" s="173"/>
      <c r="N2" s="173"/>
      <c r="O2" s="173"/>
      <c r="P2" s="173"/>
      <c r="Q2" s="173"/>
      <c r="R2" s="173"/>
      <c r="S2" s="173"/>
    </row>
    <row r="3" spans="1:19" ht="16.95" customHeight="1" x14ac:dyDescent="0.3">
      <c r="A3" s="55"/>
      <c r="B3" s="55"/>
      <c r="C3" s="55"/>
      <c r="D3" s="55"/>
      <c r="E3" s="55"/>
      <c r="F3" s="55"/>
      <c r="G3" s="55"/>
      <c r="H3" s="55"/>
      <c r="I3" s="55"/>
      <c r="J3" s="173"/>
      <c r="K3" s="173"/>
      <c r="L3" s="173"/>
      <c r="M3" s="173"/>
      <c r="N3" s="173"/>
      <c r="O3" s="173"/>
      <c r="P3" s="173"/>
      <c r="Q3" s="173"/>
      <c r="R3" s="173"/>
      <c r="S3" s="173"/>
    </row>
    <row r="4" spans="1:19" ht="16.95" customHeight="1" x14ac:dyDescent="0.3">
      <c r="A4" s="55"/>
      <c r="B4" s="55"/>
      <c r="C4" s="55"/>
      <c r="D4" s="55"/>
      <c r="E4" s="55"/>
      <c r="F4" s="55"/>
      <c r="G4" s="55"/>
      <c r="H4" s="55"/>
      <c r="I4" s="55"/>
      <c r="J4" s="173"/>
      <c r="K4" s="173"/>
      <c r="L4" s="173"/>
      <c r="M4" s="173"/>
      <c r="N4" s="173"/>
      <c r="O4" s="173"/>
      <c r="P4" s="173"/>
      <c r="Q4" s="173"/>
      <c r="R4" s="173"/>
      <c r="S4" s="173"/>
    </row>
    <row r="5" spans="1:19" ht="16.95" customHeight="1" x14ac:dyDescent="0.3">
      <c r="A5" s="55"/>
      <c r="B5" s="55"/>
      <c r="C5" s="55"/>
      <c r="D5" s="55"/>
      <c r="E5" s="55"/>
      <c r="F5" s="55"/>
      <c r="G5" s="55"/>
      <c r="H5" s="55"/>
      <c r="I5" s="55"/>
      <c r="J5" s="173"/>
      <c r="K5" s="173"/>
      <c r="L5" s="173"/>
      <c r="M5" s="173"/>
      <c r="N5" s="173"/>
      <c r="O5" s="173"/>
      <c r="P5" s="173"/>
      <c r="Q5" s="173"/>
      <c r="R5" s="173"/>
      <c r="S5" s="173"/>
    </row>
    <row r="6" spans="1:19" ht="4.95" customHeight="1" x14ac:dyDescent="0.3"/>
    <row r="7" spans="1:19" ht="19.95" customHeight="1" x14ac:dyDescent="0.35">
      <c r="A7" s="56" t="s">
        <v>113</v>
      </c>
      <c r="B7" s="57"/>
      <c r="C7" s="57"/>
      <c r="D7" s="57"/>
      <c r="E7" s="57"/>
      <c r="F7" s="57"/>
      <c r="G7" s="57"/>
      <c r="H7" s="57"/>
      <c r="I7" s="57"/>
      <c r="J7" s="57"/>
      <c r="K7" s="57"/>
      <c r="L7" s="58"/>
      <c r="M7" s="58"/>
      <c r="N7" s="58"/>
      <c r="O7" s="58"/>
      <c r="P7" s="58"/>
      <c r="Q7" s="58"/>
      <c r="R7" s="58"/>
      <c r="S7" s="59"/>
    </row>
    <row r="8" spans="1:19" ht="17.399999999999999" customHeight="1" x14ac:dyDescent="0.3">
      <c r="A8" s="174" t="s">
        <v>16</v>
      </c>
      <c r="B8" s="175"/>
      <c r="C8" s="175"/>
      <c r="D8" s="175"/>
      <c r="E8" s="176"/>
      <c r="F8" s="177" t="str">
        <f>IF(ACC_TYPE_VALUE="Delegate",UPPER(DEPT_VALUE),"")</f>
        <v/>
      </c>
      <c r="G8" s="177"/>
      <c r="H8" s="177"/>
      <c r="I8" s="177"/>
      <c r="J8" s="177"/>
      <c r="K8" s="177"/>
      <c r="L8" s="177"/>
      <c r="M8" s="177"/>
      <c r="N8" s="177"/>
      <c r="O8" s="177"/>
      <c r="P8" s="177"/>
      <c r="Q8" s="177"/>
      <c r="R8" s="177"/>
      <c r="S8" s="178"/>
    </row>
    <row r="9" spans="1:19" ht="17.399999999999999" customHeight="1" x14ac:dyDescent="0.3">
      <c r="A9" s="179" t="s">
        <v>24</v>
      </c>
      <c r="B9" s="180"/>
      <c r="C9" s="180"/>
      <c r="D9" s="180"/>
      <c r="E9" s="181"/>
      <c r="F9" s="172" t="str">
        <f>IF(ACC_TYPE_VALUE="Delegate",UPPER(ACC_TYPE_VALUE),"")</f>
        <v/>
      </c>
      <c r="G9" s="172"/>
      <c r="H9" s="172"/>
      <c r="I9" s="172"/>
      <c r="J9" s="172"/>
      <c r="K9" s="172"/>
      <c r="L9" s="172"/>
      <c r="M9" s="172"/>
      <c r="N9" s="172"/>
      <c r="O9" s="172"/>
      <c r="P9" s="172"/>
      <c r="Q9" s="172"/>
      <c r="R9" s="172"/>
      <c r="S9" s="182"/>
    </row>
    <row r="10" spans="1:19" ht="17.399999999999999" customHeight="1" x14ac:dyDescent="0.3">
      <c r="A10" s="179" t="s">
        <v>114</v>
      </c>
      <c r="B10" s="180"/>
      <c r="C10" s="180"/>
      <c r="D10" s="180"/>
      <c r="E10" s="181"/>
      <c r="F10" s="172" t="str">
        <f>IF(ACC_TYPE_VALUE="Delegate",UPPER(CONCATENATE(USER_FN_VALUE," ",USER_MI_VALUE," ",USER_LN_VALUE)),"")</f>
        <v/>
      </c>
      <c r="G10" s="172"/>
      <c r="H10" s="172"/>
      <c r="I10" s="172"/>
      <c r="J10" s="172"/>
      <c r="K10" s="172"/>
      <c r="L10" s="172"/>
      <c r="M10" s="172"/>
      <c r="N10" s="172"/>
      <c r="O10" s="172"/>
      <c r="P10" s="172"/>
      <c r="Q10" s="172"/>
      <c r="R10" s="172"/>
      <c r="S10" s="182"/>
    </row>
    <row r="11" spans="1:19" ht="17.399999999999999" customHeight="1" x14ac:dyDescent="0.3">
      <c r="A11" s="179" t="s">
        <v>115</v>
      </c>
      <c r="B11" s="180"/>
      <c r="C11" s="180"/>
      <c r="D11" s="180"/>
      <c r="E11" s="181"/>
      <c r="F11" s="189" t="str">
        <f>IF(ACC_TYPE_VALUE="Delegate",EMP_ID_VALUE,"")</f>
        <v/>
      </c>
      <c r="G11" s="172"/>
      <c r="H11" s="172"/>
      <c r="I11" s="172"/>
      <c r="J11" s="171" t="s">
        <v>39</v>
      </c>
      <c r="K11" s="171"/>
      <c r="L11" s="172" t="str">
        <f>IF(ACC_TYPE_VALUE="Delegate",UPPER(PCN_VALUE),"")</f>
        <v/>
      </c>
      <c r="M11" s="172"/>
      <c r="N11" s="172"/>
      <c r="O11" s="171" t="s">
        <v>33</v>
      </c>
      <c r="P11" s="171"/>
      <c r="Q11" s="97" t="str">
        <f>IF(ACC_TYPE_VALUE="Delegate",UPPER(USER_ID_VALUE),"")</f>
        <v/>
      </c>
      <c r="R11" s="97"/>
      <c r="S11" s="98"/>
    </row>
    <row r="12" spans="1:19" ht="4.95" customHeight="1" x14ac:dyDescent="0.3">
      <c r="A12" s="55"/>
      <c r="B12" s="55"/>
      <c r="C12" s="55"/>
      <c r="D12" s="55"/>
      <c r="E12" s="55"/>
      <c r="F12" s="55"/>
      <c r="G12" s="55"/>
      <c r="H12" s="55"/>
      <c r="I12" s="55"/>
      <c r="J12" s="55"/>
      <c r="K12" s="60"/>
      <c r="L12" s="60"/>
      <c r="M12" s="60"/>
      <c r="N12" s="55"/>
      <c r="O12" s="55"/>
      <c r="P12" s="55"/>
      <c r="Q12" s="55"/>
      <c r="R12" s="55"/>
      <c r="S12" s="55"/>
    </row>
    <row r="13" spans="1:19" ht="19.95" customHeight="1" x14ac:dyDescent="0.35">
      <c r="A13" s="56" t="s">
        <v>116</v>
      </c>
      <c r="B13" s="57"/>
      <c r="C13" s="57"/>
      <c r="D13" s="57"/>
      <c r="E13" s="57"/>
      <c r="F13" s="57"/>
      <c r="G13" s="57"/>
      <c r="H13" s="57"/>
      <c r="I13" s="57"/>
      <c r="J13" s="57"/>
      <c r="K13" s="57"/>
      <c r="L13" s="58"/>
      <c r="M13" s="58"/>
      <c r="N13" s="58"/>
      <c r="O13" s="58"/>
      <c r="P13" s="58"/>
      <c r="Q13" s="58"/>
      <c r="R13" s="58"/>
      <c r="S13" s="59"/>
    </row>
    <row r="14" spans="1:19" x14ac:dyDescent="0.3">
      <c r="A14" s="61"/>
      <c r="B14" s="190" t="str">
        <f>IF(ACC_TYPE_VALUE="Delegate",CONCATENATE(IF(FEG&lt;&gt;"",IF(COUNTA(FEG,FEG_MAC,FEG_PAS004,FEG_CH_MAINT)&gt;1,CONCATENATE(FEG,", "),FEG),""),IF(FEG_MAC&lt;&gt;"",IF(COUNTA(FEG_MAC,FEG_PAS004,FEG_CH_MAINT)&gt;1,"MAC, ","MAC"),""),IF(FEG_PAS004&lt;&gt;"",IF(COUNTA(FEG_PAS004,FEG_CH_MAINT)&gt;1,"PAS004_WF, ","PAS004_WF"),""),IF(FEG_CH_MAINT&lt;&gt;"","CH MAINT WF_FULL","")),"")</f>
        <v/>
      </c>
      <c r="C14" s="190"/>
      <c r="D14" s="190"/>
      <c r="E14" s="190"/>
      <c r="F14" s="190"/>
      <c r="G14" s="190"/>
      <c r="H14" s="190"/>
      <c r="I14" s="190"/>
      <c r="J14" s="190"/>
      <c r="K14" s="190"/>
      <c r="L14" s="190"/>
      <c r="M14" s="190"/>
      <c r="N14" s="190"/>
      <c r="O14" s="190"/>
      <c r="P14" s="190"/>
      <c r="Q14" s="190"/>
      <c r="R14" s="190"/>
      <c r="S14" s="62"/>
    </row>
    <row r="15" spans="1:19" ht="4.95" customHeight="1" x14ac:dyDescent="0.3">
      <c r="A15" s="55"/>
      <c r="B15" s="55"/>
      <c r="C15" s="55"/>
      <c r="D15" s="55"/>
      <c r="E15" s="55"/>
      <c r="F15" s="55"/>
      <c r="G15" s="55"/>
      <c r="H15" s="55"/>
      <c r="I15" s="55"/>
      <c r="J15" s="55"/>
      <c r="K15" s="55"/>
      <c r="L15" s="55"/>
      <c r="M15" s="55"/>
      <c r="N15" s="55"/>
      <c r="O15" s="55"/>
      <c r="P15" s="55"/>
      <c r="Q15" s="55"/>
      <c r="R15" s="55"/>
      <c r="S15" s="55"/>
    </row>
    <row r="16" spans="1:19" ht="19.95" customHeight="1" x14ac:dyDescent="0.35">
      <c r="A16" s="56" t="s">
        <v>96</v>
      </c>
      <c r="B16" s="57"/>
      <c r="C16" s="57"/>
      <c r="D16" s="57"/>
      <c r="E16" s="57"/>
      <c r="F16" s="57"/>
      <c r="G16" s="57"/>
      <c r="H16" s="57"/>
      <c r="I16" s="57"/>
      <c r="J16" s="57"/>
      <c r="K16" s="57"/>
      <c r="L16" s="58"/>
      <c r="M16" s="58"/>
      <c r="N16" s="58"/>
      <c r="O16" s="58"/>
      <c r="P16" s="58"/>
      <c r="Q16" s="58"/>
      <c r="R16" s="58"/>
      <c r="S16" s="59"/>
    </row>
    <row r="17" spans="1:19" ht="17.399999999999999" customHeight="1" x14ac:dyDescent="0.3">
      <c r="A17" s="171" t="s">
        <v>47</v>
      </c>
      <c r="B17" s="171"/>
      <c r="C17" s="171"/>
      <c r="D17" s="171"/>
      <c r="E17" s="171"/>
      <c r="F17" s="191" t="str">
        <f>IF(ACC_TYPE_VALUE="Delegate",CONCATENATE(AGENT1_VALUE,IF(AGENT2_VALUE&lt;&gt;"",CONCATENATE(", ",AGENT2_VALUE),""),IF(AGENT3_VALUE&lt;&gt;"",CONCATENATE(", ",AGENT3_VALUE,""),"")),"")</f>
        <v/>
      </c>
      <c r="G17" s="191"/>
      <c r="H17" s="191"/>
      <c r="I17" s="191"/>
      <c r="J17" s="191"/>
      <c r="K17" s="191"/>
      <c r="L17" s="191"/>
      <c r="M17" s="191"/>
      <c r="N17" s="191"/>
      <c r="O17" s="191"/>
      <c r="P17" s="191"/>
      <c r="Q17" s="191"/>
      <c r="R17" s="191"/>
      <c r="S17" s="192"/>
    </row>
    <row r="18" spans="1:19" x14ac:dyDescent="0.3">
      <c r="A18" s="193" t="s">
        <v>49</v>
      </c>
      <c r="B18" s="193"/>
      <c r="C18" s="193"/>
      <c r="D18" s="193"/>
      <c r="E18" s="193"/>
      <c r="F18" s="194" t="str">
        <f>IF(ACC_TYPE_VALUE="Delegate",COMPANY_VALUE,"")</f>
        <v/>
      </c>
      <c r="G18" s="194"/>
      <c r="H18" s="194"/>
      <c r="I18" s="194"/>
      <c r="J18" s="194"/>
      <c r="K18" s="194"/>
      <c r="L18" s="194"/>
      <c r="M18" s="194"/>
      <c r="N18" s="194"/>
      <c r="O18" s="194"/>
      <c r="P18" s="194"/>
      <c r="Q18" s="194"/>
      <c r="R18" s="194"/>
      <c r="S18" s="194"/>
    </row>
    <row r="19" spans="1:19" x14ac:dyDescent="0.3">
      <c r="A19" s="193"/>
      <c r="B19" s="193"/>
      <c r="C19" s="193"/>
      <c r="D19" s="193"/>
      <c r="E19" s="193"/>
      <c r="F19" s="194"/>
      <c r="G19" s="194"/>
      <c r="H19" s="194"/>
      <c r="I19" s="194"/>
      <c r="J19" s="194"/>
      <c r="K19" s="194"/>
      <c r="L19" s="194"/>
      <c r="M19" s="194"/>
      <c r="N19" s="194"/>
      <c r="O19" s="194"/>
      <c r="P19" s="194"/>
      <c r="Q19" s="194"/>
      <c r="R19" s="194"/>
      <c r="S19" s="194"/>
    </row>
    <row r="20" spans="1:19" ht="14.4" customHeight="1" x14ac:dyDescent="0.3">
      <c r="A20" s="195" t="s">
        <v>117</v>
      </c>
      <c r="B20" s="196"/>
      <c r="C20" s="196"/>
      <c r="D20" s="196"/>
      <c r="E20" s="197"/>
      <c r="F20" s="204" t="str">
        <f>IF(ACC_TYPE_VALUE="Delegate",ADD_CTS_VALUE,"")</f>
        <v/>
      </c>
      <c r="G20" s="205"/>
      <c r="H20" s="205"/>
      <c r="I20" s="205"/>
      <c r="J20" s="205"/>
      <c r="K20" s="205"/>
      <c r="L20" s="205"/>
      <c r="M20" s="205"/>
      <c r="N20" s="205"/>
      <c r="O20" s="205"/>
      <c r="P20" s="205"/>
      <c r="Q20" s="205"/>
      <c r="R20" s="205"/>
      <c r="S20" s="206"/>
    </row>
    <row r="21" spans="1:19" ht="14.4" customHeight="1" x14ac:dyDescent="0.3">
      <c r="A21" s="198"/>
      <c r="B21" s="199"/>
      <c r="C21" s="199"/>
      <c r="D21" s="199"/>
      <c r="E21" s="200"/>
      <c r="F21" s="207"/>
      <c r="G21" s="208"/>
      <c r="H21" s="208"/>
      <c r="I21" s="208"/>
      <c r="J21" s="208"/>
      <c r="K21" s="208"/>
      <c r="L21" s="208"/>
      <c r="M21" s="208"/>
      <c r="N21" s="208"/>
      <c r="O21" s="208"/>
      <c r="P21" s="208"/>
      <c r="Q21" s="208"/>
      <c r="R21" s="208"/>
      <c r="S21" s="209"/>
    </row>
    <row r="22" spans="1:19" ht="14.4" customHeight="1" x14ac:dyDescent="0.3">
      <c r="A22" s="198"/>
      <c r="B22" s="199"/>
      <c r="C22" s="199"/>
      <c r="D22" s="199"/>
      <c r="E22" s="200"/>
      <c r="F22" s="207"/>
      <c r="G22" s="208"/>
      <c r="H22" s="208"/>
      <c r="I22" s="208"/>
      <c r="J22" s="208"/>
      <c r="K22" s="208"/>
      <c r="L22" s="208"/>
      <c r="M22" s="208"/>
      <c r="N22" s="208"/>
      <c r="O22" s="208"/>
      <c r="P22" s="208"/>
      <c r="Q22" s="208"/>
      <c r="R22" s="208"/>
      <c r="S22" s="209"/>
    </row>
    <row r="23" spans="1:19" ht="14.4" customHeight="1" x14ac:dyDescent="0.3">
      <c r="A23" s="198"/>
      <c r="B23" s="199"/>
      <c r="C23" s="199"/>
      <c r="D23" s="199"/>
      <c r="E23" s="200"/>
      <c r="F23" s="207"/>
      <c r="G23" s="208"/>
      <c r="H23" s="208"/>
      <c r="I23" s="208"/>
      <c r="J23" s="208"/>
      <c r="K23" s="208"/>
      <c r="L23" s="208"/>
      <c r="M23" s="208"/>
      <c r="N23" s="208"/>
      <c r="O23" s="208"/>
      <c r="P23" s="208"/>
      <c r="Q23" s="208"/>
      <c r="R23" s="208"/>
      <c r="S23" s="209"/>
    </row>
    <row r="24" spans="1:19" ht="14.4" customHeight="1" x14ac:dyDescent="0.3">
      <c r="A24" s="201"/>
      <c r="B24" s="202"/>
      <c r="C24" s="202"/>
      <c r="D24" s="202"/>
      <c r="E24" s="203"/>
      <c r="F24" s="210"/>
      <c r="G24" s="211"/>
      <c r="H24" s="211"/>
      <c r="I24" s="211"/>
      <c r="J24" s="211"/>
      <c r="K24" s="211"/>
      <c r="L24" s="211"/>
      <c r="M24" s="211"/>
      <c r="N24" s="211"/>
      <c r="O24" s="211"/>
      <c r="P24" s="211"/>
      <c r="Q24" s="211"/>
      <c r="R24" s="211"/>
      <c r="S24" s="212"/>
    </row>
    <row r="25" spans="1:19" ht="225" customHeight="1" x14ac:dyDescent="0.3">
      <c r="A25" s="63"/>
      <c r="B25" s="64"/>
      <c r="C25" s="64"/>
      <c r="D25" s="64"/>
      <c r="E25" s="64"/>
      <c r="F25" s="64"/>
      <c r="G25" s="64"/>
      <c r="H25" s="64"/>
      <c r="I25" s="64"/>
      <c r="J25" s="64"/>
      <c r="K25" s="64"/>
      <c r="L25" s="64"/>
      <c r="M25" s="64"/>
      <c r="N25" s="64"/>
      <c r="O25" s="64"/>
      <c r="P25" s="64"/>
      <c r="Q25" s="64"/>
      <c r="R25" s="64"/>
      <c r="S25" s="65"/>
    </row>
    <row r="26" spans="1:19" ht="17.399999999999999" customHeight="1" x14ac:dyDescent="0.3">
      <c r="A26" s="66" t="s">
        <v>118</v>
      </c>
      <c r="B26" s="67"/>
      <c r="C26" s="67"/>
      <c r="D26" s="67"/>
      <c r="E26" s="67"/>
      <c r="F26" s="67"/>
      <c r="G26" s="67"/>
      <c r="H26" s="68"/>
      <c r="I26" s="68"/>
      <c r="J26" s="68"/>
      <c r="K26" s="68"/>
      <c r="L26" s="68"/>
      <c r="M26" s="68"/>
      <c r="N26" s="68"/>
      <c r="O26" s="68"/>
      <c r="P26" s="68"/>
      <c r="Q26" s="66" t="s">
        <v>20</v>
      </c>
      <c r="R26" s="68"/>
      <c r="S26" s="69"/>
    </row>
    <row r="27" spans="1:19" ht="30.6" customHeight="1" x14ac:dyDescent="0.3">
      <c r="A27" s="186"/>
      <c r="B27" s="187"/>
      <c r="C27" s="187"/>
      <c r="D27" s="187"/>
      <c r="E27" s="187"/>
      <c r="F27" s="187"/>
      <c r="G27" s="187"/>
      <c r="H27" s="187"/>
      <c r="I27" s="187"/>
      <c r="J27" s="187"/>
      <c r="K27" s="187"/>
      <c r="L27" s="187"/>
      <c r="M27" s="187"/>
      <c r="N27" s="187"/>
      <c r="O27" s="187"/>
      <c r="P27" s="188"/>
      <c r="Q27" s="183">
        <f ca="1">TODAY()</f>
        <v>45352</v>
      </c>
      <c r="R27" s="184"/>
      <c r="S27" s="185"/>
    </row>
    <row r="28" spans="1:19" ht="17.399999999999999" customHeight="1" x14ac:dyDescent="0.3">
      <c r="A28" s="70" t="s">
        <v>119</v>
      </c>
      <c r="B28" s="71"/>
      <c r="C28" s="71"/>
      <c r="D28" s="71"/>
      <c r="E28" s="71"/>
      <c r="F28" s="71"/>
      <c r="G28" s="71"/>
      <c r="H28" s="72"/>
      <c r="I28" s="72"/>
      <c r="J28" s="72"/>
      <c r="K28" s="72"/>
      <c r="L28" s="72"/>
      <c r="M28" s="72"/>
      <c r="N28" s="72"/>
      <c r="O28" s="71"/>
      <c r="P28" s="72"/>
      <c r="Q28" s="71"/>
      <c r="R28" s="72"/>
      <c r="S28" s="73"/>
    </row>
    <row r="29" spans="1:19" ht="17.399999999999999" customHeight="1" x14ac:dyDescent="0.3">
      <c r="A29" s="66" t="s">
        <v>120</v>
      </c>
      <c r="B29" s="67"/>
      <c r="C29" s="67"/>
      <c r="D29" s="67"/>
      <c r="E29" s="67"/>
      <c r="F29" s="67"/>
      <c r="G29" s="67"/>
      <c r="H29" s="68"/>
      <c r="I29" s="69"/>
      <c r="J29" s="68" t="s">
        <v>121</v>
      </c>
      <c r="K29" s="68"/>
      <c r="L29" s="68"/>
      <c r="M29" s="68"/>
      <c r="N29" s="68"/>
      <c r="O29" s="67"/>
      <c r="P29" s="68"/>
      <c r="Q29" s="66" t="s">
        <v>20</v>
      </c>
      <c r="R29" s="68"/>
      <c r="S29" s="69"/>
    </row>
    <row r="30" spans="1:19" ht="30.6" customHeight="1" x14ac:dyDescent="0.3">
      <c r="A30" s="186"/>
      <c r="B30" s="187"/>
      <c r="C30" s="187"/>
      <c r="D30" s="187"/>
      <c r="E30" s="187"/>
      <c r="F30" s="187"/>
      <c r="G30" s="187"/>
      <c r="H30" s="187"/>
      <c r="I30" s="188"/>
      <c r="J30" s="187"/>
      <c r="K30" s="187"/>
      <c r="L30" s="187"/>
      <c r="M30" s="187"/>
      <c r="N30" s="187"/>
      <c r="O30" s="187"/>
      <c r="P30" s="188"/>
      <c r="Q30" s="184">
        <f ca="1">TODAY()</f>
        <v>45352</v>
      </c>
      <c r="R30" s="184"/>
      <c r="S30" s="185"/>
    </row>
    <row r="31" spans="1:19" x14ac:dyDescent="0.3">
      <c r="A31" s="74" t="str">
        <f>CONCATENATE("Revised ",TEXT('Add User'!O45,"MM/DD/YYYY"))</f>
        <v>Revised 10/26/2022</v>
      </c>
      <c r="B31" s="55"/>
      <c r="C31" s="55"/>
      <c r="D31" s="55"/>
      <c r="E31" s="55"/>
      <c r="F31" s="55"/>
      <c r="G31" s="55"/>
      <c r="H31" s="55"/>
      <c r="I31" s="55"/>
      <c r="J31" s="55"/>
      <c r="K31" s="55"/>
      <c r="L31" s="55"/>
      <c r="M31" s="55"/>
      <c r="N31" s="55"/>
      <c r="O31" s="55"/>
      <c r="P31" s="55"/>
      <c r="Q31" s="55"/>
      <c r="R31" s="55"/>
      <c r="S31" s="55"/>
    </row>
  </sheetData>
  <sheetProtection algorithmName="SHA-512" hashValue="W1hBdj5q8X6nNZ7QXbq5M9c+33OwKuLwOYC/vjGbn3jTRiKfr64KJAJZ4S5N/y67FpvtkmRlQBXpijKYelFNgQ==" saltValue="Q9cyFMwN1QI/x6ZnF4IWgA==" spinCount="100000" sheet="1" objects="1" scenarios="1" formatCells="0" formatColumns="0" formatRows="0" sort="0" autoFilter="0"/>
  <mergeCells count="24">
    <mergeCell ref="Q27:S27"/>
    <mergeCell ref="Q30:S30"/>
    <mergeCell ref="A30:I30"/>
    <mergeCell ref="J30:P30"/>
    <mergeCell ref="A10:E10"/>
    <mergeCell ref="F10:S10"/>
    <mergeCell ref="A27:P27"/>
    <mergeCell ref="A11:E11"/>
    <mergeCell ref="F11:I11"/>
    <mergeCell ref="B14:R14"/>
    <mergeCell ref="A17:E17"/>
    <mergeCell ref="F17:S17"/>
    <mergeCell ref="A18:E19"/>
    <mergeCell ref="F18:S19"/>
    <mergeCell ref="A20:E24"/>
    <mergeCell ref="F20:S24"/>
    <mergeCell ref="O11:P11"/>
    <mergeCell ref="J11:K11"/>
    <mergeCell ref="L11:N11"/>
    <mergeCell ref="J2:S5"/>
    <mergeCell ref="A8:E8"/>
    <mergeCell ref="F8:S8"/>
    <mergeCell ref="A9:E9"/>
    <mergeCell ref="F9:S9"/>
  </mergeCells>
  <printOptions horizontalCentered="1"/>
  <pageMargins left="0.5" right="0.5" top="0.5" bottom="0.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4A70D-1022-454F-BBDE-5ACD700F5CC1}">
  <sheetPr codeName="Sheet5"/>
  <dimension ref="A1:S31"/>
  <sheetViews>
    <sheetView showGridLines="0" zoomScaleNormal="100" workbookViewId="0">
      <pane ySplit="6" topLeftCell="A7" activePane="bottomLeft" state="frozen"/>
      <selection activeCell="A23" sqref="A23"/>
      <selection pane="bottomLeft" activeCell="F8" sqref="F8:S8"/>
    </sheetView>
  </sheetViews>
  <sheetFormatPr defaultColWidth="4.6640625" defaultRowHeight="14.4" x14ac:dyDescent="0.3"/>
  <cols>
    <col min="1" max="1" width="6.33203125" style="55" bestFit="1" customWidth="1"/>
    <col min="2" max="18" width="4.6640625" style="55"/>
    <col min="19" max="19" width="4.6640625" style="55" customWidth="1"/>
    <col min="20" max="16384" width="4.6640625" style="25"/>
  </cols>
  <sheetData>
    <row r="1" spans="1:19" ht="145.19999999999999" customHeight="1" x14ac:dyDescent="0.3">
      <c r="A1" s="54"/>
    </row>
    <row r="2" spans="1:19" ht="16.95" customHeight="1" x14ac:dyDescent="0.3">
      <c r="J2" s="173" t="s">
        <v>122</v>
      </c>
      <c r="K2" s="173"/>
      <c r="L2" s="173"/>
      <c r="M2" s="173"/>
      <c r="N2" s="173"/>
      <c r="O2" s="173"/>
      <c r="P2" s="173"/>
      <c r="Q2" s="173"/>
      <c r="R2" s="173"/>
      <c r="S2" s="173"/>
    </row>
    <row r="3" spans="1:19" ht="16.95" customHeight="1" x14ac:dyDescent="0.3">
      <c r="J3" s="173"/>
      <c r="K3" s="173"/>
      <c r="L3" s="173"/>
      <c r="M3" s="173"/>
      <c r="N3" s="173"/>
      <c r="O3" s="173"/>
      <c r="P3" s="173"/>
      <c r="Q3" s="173"/>
      <c r="R3" s="173"/>
      <c r="S3" s="173"/>
    </row>
    <row r="4" spans="1:19" ht="16.95" customHeight="1" x14ac:dyDescent="0.3">
      <c r="J4" s="173"/>
      <c r="K4" s="173"/>
      <c r="L4" s="173"/>
      <c r="M4" s="173"/>
      <c r="N4" s="173"/>
      <c r="O4" s="173"/>
      <c r="P4" s="173"/>
      <c r="Q4" s="173"/>
      <c r="R4" s="173"/>
      <c r="S4" s="173"/>
    </row>
    <row r="5" spans="1:19" ht="16.95" customHeight="1" x14ac:dyDescent="0.3">
      <c r="J5" s="173"/>
      <c r="K5" s="173"/>
      <c r="L5" s="173"/>
      <c r="M5" s="173"/>
      <c r="N5" s="173"/>
      <c r="O5" s="173"/>
      <c r="P5" s="173"/>
      <c r="Q5" s="173"/>
      <c r="R5" s="173"/>
      <c r="S5" s="173"/>
    </row>
    <row r="6" spans="1:19" ht="7.95" customHeight="1" x14ac:dyDescent="0.3">
      <c r="A6" s="25"/>
      <c r="B6" s="25"/>
      <c r="C6" s="25"/>
      <c r="D6" s="25"/>
      <c r="E6" s="25"/>
      <c r="F6" s="25"/>
      <c r="G6" s="25"/>
      <c r="H6" s="25"/>
      <c r="I6" s="25"/>
      <c r="J6" s="25"/>
      <c r="K6" s="25"/>
      <c r="L6" s="25"/>
      <c r="M6" s="25"/>
      <c r="N6" s="25"/>
      <c r="O6" s="25"/>
      <c r="P6" s="25"/>
      <c r="Q6" s="25"/>
      <c r="R6" s="25"/>
      <c r="S6" s="25"/>
    </row>
    <row r="7" spans="1:19" ht="19.95" customHeight="1" x14ac:dyDescent="0.35">
      <c r="A7" s="56" t="s">
        <v>123</v>
      </c>
      <c r="B7" s="57"/>
      <c r="C7" s="57"/>
      <c r="D7" s="57"/>
      <c r="E7" s="57"/>
      <c r="F7" s="57"/>
      <c r="G7" s="57"/>
      <c r="H7" s="57"/>
      <c r="I7" s="57"/>
      <c r="J7" s="57"/>
      <c r="K7" s="57"/>
      <c r="L7" s="58"/>
      <c r="M7" s="58"/>
      <c r="N7" s="58"/>
      <c r="O7" s="58"/>
      <c r="P7" s="58"/>
      <c r="Q7" s="58"/>
      <c r="R7" s="58"/>
      <c r="S7" s="59"/>
    </row>
    <row r="8" spans="1:19" ht="17.399999999999999" customHeight="1" x14ac:dyDescent="0.3">
      <c r="A8" s="179" t="s">
        <v>16</v>
      </c>
      <c r="B8" s="180"/>
      <c r="C8" s="180"/>
      <c r="D8" s="180"/>
      <c r="E8" s="181"/>
      <c r="F8" s="172" t="str">
        <f>IF(LEFT(ACC_TYPE_VALUE,4)="Prog",UPPER(DEPT_VALUE),"")</f>
        <v/>
      </c>
      <c r="G8" s="172"/>
      <c r="H8" s="172"/>
      <c r="I8" s="172"/>
      <c r="J8" s="172"/>
      <c r="K8" s="172"/>
      <c r="L8" s="172"/>
      <c r="M8" s="172"/>
      <c r="N8" s="172"/>
      <c r="O8" s="172"/>
      <c r="P8" s="172"/>
      <c r="Q8" s="172"/>
      <c r="R8" s="172"/>
      <c r="S8" s="182"/>
    </row>
    <row r="9" spans="1:19" ht="17.399999999999999" customHeight="1" x14ac:dyDescent="0.3">
      <c r="A9" s="179" t="s">
        <v>24</v>
      </c>
      <c r="B9" s="180"/>
      <c r="C9" s="180"/>
      <c r="D9" s="180"/>
      <c r="E9" s="181"/>
      <c r="F9" s="172" t="str">
        <f>IF(LEFT(ACC_TYPE_VALUE,4)="Prog",UPPER(ACC_TYPE_VALUE),"")</f>
        <v/>
      </c>
      <c r="G9" s="172"/>
      <c r="H9" s="172"/>
      <c r="I9" s="172"/>
      <c r="J9" s="172"/>
      <c r="K9" s="172"/>
      <c r="L9" s="172"/>
      <c r="M9" s="172"/>
      <c r="N9" s="172"/>
      <c r="O9" s="172"/>
      <c r="P9" s="172"/>
      <c r="Q9" s="172"/>
      <c r="R9" s="172"/>
      <c r="S9" s="182"/>
    </row>
    <row r="10" spans="1:19" ht="17.399999999999999" customHeight="1" x14ac:dyDescent="0.3">
      <c r="A10" s="179" t="s">
        <v>114</v>
      </c>
      <c r="B10" s="180"/>
      <c r="C10" s="180"/>
      <c r="D10" s="180"/>
      <c r="E10" s="181"/>
      <c r="F10" s="172" t="str">
        <f>IF(LEFT(ACC_TYPE_VALUE,4)="Prog",UPPER(CONCATENATE(USER_FN_VALUE," ",USER_MI_VALUE," ",USER_LN_VALUE)),"")</f>
        <v/>
      </c>
      <c r="G10" s="172"/>
      <c r="H10" s="172"/>
      <c r="I10" s="172"/>
      <c r="J10" s="172"/>
      <c r="K10" s="172"/>
      <c r="L10" s="172"/>
      <c r="M10" s="172"/>
      <c r="N10" s="172"/>
      <c r="O10" s="172"/>
      <c r="P10" s="172"/>
      <c r="Q10" s="172"/>
      <c r="R10" s="172"/>
      <c r="S10" s="182"/>
    </row>
    <row r="11" spans="1:19" ht="17.399999999999999" customHeight="1" x14ac:dyDescent="0.3">
      <c r="A11" s="179" t="s">
        <v>115</v>
      </c>
      <c r="B11" s="180"/>
      <c r="C11" s="180"/>
      <c r="D11" s="180"/>
      <c r="E11" s="181"/>
      <c r="F11" s="189" t="str">
        <f>IF(LEFT(ACC_TYPE_VALUE,4)="Prog",EMP_ID_VALUE,"")</f>
        <v/>
      </c>
      <c r="G11" s="172"/>
      <c r="H11" s="172"/>
      <c r="I11" s="172"/>
      <c r="J11" s="171" t="s">
        <v>39</v>
      </c>
      <c r="K11" s="171"/>
      <c r="L11" s="172" t="str">
        <f>IF(LEFT(ACC_TYPE_VALUE,4)="Prog",UPPER(PCN_VALUE),"")</f>
        <v/>
      </c>
      <c r="M11" s="172"/>
      <c r="N11" s="172"/>
      <c r="O11" s="171" t="s">
        <v>33</v>
      </c>
      <c r="P11" s="171"/>
      <c r="Q11" s="189" t="str">
        <f>IF(LEFT(ACC_TYPE_VALUE,4)="Prog",UPPER(USER_ID_VALUE),"")</f>
        <v/>
      </c>
      <c r="R11" s="172"/>
      <c r="S11" s="182"/>
    </row>
    <row r="12" spans="1:19" ht="7.95" customHeight="1" x14ac:dyDescent="0.3">
      <c r="K12" s="60"/>
      <c r="L12" s="60"/>
      <c r="M12" s="60"/>
    </row>
    <row r="13" spans="1:19" ht="19.95" customHeight="1" x14ac:dyDescent="0.35">
      <c r="A13" s="56" t="s">
        <v>116</v>
      </c>
      <c r="B13" s="57"/>
      <c r="C13" s="57"/>
      <c r="D13" s="57"/>
      <c r="E13" s="57"/>
      <c r="F13" s="57"/>
      <c r="G13" s="57"/>
      <c r="H13" s="57"/>
      <c r="I13" s="57"/>
      <c r="J13" s="57"/>
      <c r="K13" s="57"/>
      <c r="L13" s="58"/>
      <c r="M13" s="58"/>
      <c r="N13" s="58"/>
      <c r="O13" s="58"/>
      <c r="P13" s="58"/>
      <c r="Q13" s="58"/>
      <c r="R13" s="58"/>
      <c r="S13" s="59"/>
    </row>
    <row r="14" spans="1:19" ht="17.399999999999999" customHeight="1" x14ac:dyDescent="0.3">
      <c r="A14" s="61"/>
      <c r="B14" s="190" t="str">
        <f>IF(LEFT(ACC_TYPE_VALUE,4)="Prog",CONCATENATE(IF(FEG&lt;&gt;"",IF(COUNTA(FEG,FEG_MAC,FEG_PAS004,FEG_CH_MAINT)&gt;1,CONCATENATE(FEG,", "),FEG),""),IF(FEG_MAC&lt;&gt;"",IF(COUNTA(FEG_MAC,FEG_PAS004,FEG_CH_MAINT)&gt;1,"MAC, ","MAC"),""),IF(FEG_PAS004&lt;&gt;"",IF(COUNTA(FEG_PAS004,FEG_CH_MAINT)&gt;1,"PAS004_WF, ","PAS004_WF"),""),IF(FEG_CH_MAINT&lt;&gt;"","CH MAINT WF_FULL","")),"")</f>
        <v/>
      </c>
      <c r="C14" s="190"/>
      <c r="D14" s="190"/>
      <c r="E14" s="190"/>
      <c r="F14" s="190"/>
      <c r="G14" s="190"/>
      <c r="H14" s="190"/>
      <c r="I14" s="190"/>
      <c r="J14" s="190"/>
      <c r="K14" s="190"/>
      <c r="L14" s="190"/>
      <c r="M14" s="190"/>
      <c r="N14" s="190"/>
      <c r="O14" s="190"/>
      <c r="P14" s="190"/>
      <c r="Q14" s="190"/>
      <c r="R14" s="190"/>
      <c r="S14" s="62"/>
    </row>
    <row r="15" spans="1:19" ht="7.95" customHeight="1" x14ac:dyDescent="0.3"/>
    <row r="16" spans="1:19" ht="19.95" customHeight="1" x14ac:dyDescent="0.35">
      <c r="A16" s="56" t="s">
        <v>96</v>
      </c>
      <c r="B16" s="57"/>
      <c r="C16" s="57"/>
      <c r="D16" s="57"/>
      <c r="E16" s="57"/>
      <c r="F16" s="57"/>
      <c r="G16" s="57"/>
      <c r="H16" s="57"/>
      <c r="I16" s="57"/>
      <c r="J16" s="57"/>
      <c r="K16" s="57"/>
      <c r="L16" s="58"/>
      <c r="M16" s="58"/>
      <c r="N16" s="58"/>
      <c r="O16" s="58"/>
      <c r="P16" s="58"/>
      <c r="Q16" s="58"/>
      <c r="R16" s="58"/>
      <c r="S16" s="59"/>
    </row>
    <row r="17" spans="1:19" ht="17.399999999999999" customHeight="1" x14ac:dyDescent="0.3">
      <c r="A17" s="171" t="s">
        <v>47</v>
      </c>
      <c r="B17" s="171"/>
      <c r="C17" s="171"/>
      <c r="D17" s="171"/>
      <c r="E17" s="171"/>
      <c r="F17" s="191" t="str">
        <f>IF(LEFT(ACC_TYPE_VALUE,4)="Prog",CONCATENATE(AGENT1_VALUE,IF(AGENT2_VALUE&lt;&gt;"",CONCATENATE(", ",AGENT2_VALUE),""),IF(AGENT3_VALUE&lt;&gt;"",CONCATENATE(", ",AGENT3_VALUE,""),"")),"")</f>
        <v/>
      </c>
      <c r="G17" s="191"/>
      <c r="H17" s="191"/>
      <c r="I17" s="191"/>
      <c r="J17" s="191"/>
      <c r="K17" s="191"/>
      <c r="L17" s="191"/>
      <c r="M17" s="191"/>
      <c r="N17" s="191"/>
      <c r="O17" s="191"/>
      <c r="P17" s="191"/>
      <c r="Q17" s="191"/>
      <c r="R17" s="191"/>
      <c r="S17" s="192"/>
    </row>
    <row r="18" spans="1:19" x14ac:dyDescent="0.3">
      <c r="A18" s="193" t="s">
        <v>49</v>
      </c>
      <c r="B18" s="193"/>
      <c r="C18" s="193"/>
      <c r="D18" s="193"/>
      <c r="E18" s="193"/>
      <c r="F18" s="194" t="str">
        <f>IF(LEFT(ACC_TYPE_VALUE,4)="Prog",COMPANY_VALUE,"")</f>
        <v/>
      </c>
      <c r="G18" s="194"/>
      <c r="H18" s="194"/>
      <c r="I18" s="194"/>
      <c r="J18" s="194"/>
      <c r="K18" s="194"/>
      <c r="L18" s="194"/>
      <c r="M18" s="194"/>
      <c r="N18" s="194"/>
      <c r="O18" s="194"/>
      <c r="P18" s="194"/>
      <c r="Q18" s="194"/>
      <c r="R18" s="194"/>
      <c r="S18" s="194"/>
    </row>
    <row r="19" spans="1:19" x14ac:dyDescent="0.3">
      <c r="A19" s="193"/>
      <c r="B19" s="193"/>
      <c r="C19" s="193"/>
      <c r="D19" s="193"/>
      <c r="E19" s="193"/>
      <c r="F19" s="194"/>
      <c r="G19" s="194"/>
      <c r="H19" s="194"/>
      <c r="I19" s="194"/>
      <c r="J19" s="194"/>
      <c r="K19" s="194"/>
      <c r="L19" s="194"/>
      <c r="M19" s="194"/>
      <c r="N19" s="194"/>
      <c r="O19" s="194"/>
      <c r="P19" s="194"/>
      <c r="Q19" s="194"/>
      <c r="R19" s="194"/>
      <c r="S19" s="194"/>
    </row>
    <row r="20" spans="1:19" ht="14.4" customHeight="1" x14ac:dyDescent="0.3">
      <c r="A20" s="193" t="s">
        <v>117</v>
      </c>
      <c r="B20" s="193"/>
      <c r="C20" s="193"/>
      <c r="D20" s="193"/>
      <c r="E20" s="193"/>
      <c r="F20" s="204" t="str">
        <f>IF(LEFT(ACC_TYPE_VALUE,4)="Prog",ADD_CTS_VALUE,"")</f>
        <v/>
      </c>
      <c r="G20" s="205"/>
      <c r="H20" s="205"/>
      <c r="I20" s="205"/>
      <c r="J20" s="205"/>
      <c r="K20" s="205"/>
      <c r="L20" s="205"/>
      <c r="M20" s="205"/>
      <c r="N20" s="205"/>
      <c r="O20" s="205"/>
      <c r="P20" s="205"/>
      <c r="Q20" s="205"/>
      <c r="R20" s="205"/>
      <c r="S20" s="206"/>
    </row>
    <row r="21" spans="1:19" ht="14.4" customHeight="1" x14ac:dyDescent="0.3">
      <c r="A21" s="193"/>
      <c r="B21" s="193"/>
      <c r="C21" s="193"/>
      <c r="D21" s="193"/>
      <c r="E21" s="193"/>
      <c r="F21" s="207"/>
      <c r="G21" s="208"/>
      <c r="H21" s="208"/>
      <c r="I21" s="208"/>
      <c r="J21" s="208"/>
      <c r="K21" s="208"/>
      <c r="L21" s="208"/>
      <c r="M21" s="208"/>
      <c r="N21" s="208"/>
      <c r="O21" s="208"/>
      <c r="P21" s="208"/>
      <c r="Q21" s="208"/>
      <c r="R21" s="208"/>
      <c r="S21" s="209"/>
    </row>
    <row r="22" spans="1:19" ht="14.4" customHeight="1" x14ac:dyDescent="0.3">
      <c r="A22" s="193"/>
      <c r="B22" s="193"/>
      <c r="C22" s="193"/>
      <c r="D22" s="193"/>
      <c r="E22" s="193"/>
      <c r="F22" s="207"/>
      <c r="G22" s="208"/>
      <c r="H22" s="208"/>
      <c r="I22" s="208"/>
      <c r="J22" s="208"/>
      <c r="K22" s="208"/>
      <c r="L22" s="208"/>
      <c r="M22" s="208"/>
      <c r="N22" s="208"/>
      <c r="O22" s="208"/>
      <c r="P22" s="208"/>
      <c r="Q22" s="208"/>
      <c r="R22" s="208"/>
      <c r="S22" s="209"/>
    </row>
    <row r="23" spans="1:19" x14ac:dyDescent="0.3">
      <c r="A23" s="193"/>
      <c r="B23" s="193"/>
      <c r="C23" s="193"/>
      <c r="D23" s="193"/>
      <c r="E23" s="193"/>
      <c r="F23" s="207"/>
      <c r="G23" s="208"/>
      <c r="H23" s="208"/>
      <c r="I23" s="208"/>
      <c r="J23" s="208"/>
      <c r="K23" s="208"/>
      <c r="L23" s="208"/>
      <c r="M23" s="208"/>
      <c r="N23" s="208"/>
      <c r="O23" s="208"/>
      <c r="P23" s="208"/>
      <c r="Q23" s="208"/>
      <c r="R23" s="208"/>
      <c r="S23" s="209"/>
    </row>
    <row r="24" spans="1:19" ht="14.4" customHeight="1" x14ac:dyDescent="0.3">
      <c r="A24" s="193"/>
      <c r="B24" s="193"/>
      <c r="C24" s="193"/>
      <c r="D24" s="193"/>
      <c r="E24" s="193"/>
      <c r="F24" s="210"/>
      <c r="G24" s="211"/>
      <c r="H24" s="211"/>
      <c r="I24" s="211"/>
      <c r="J24" s="211"/>
      <c r="K24" s="211"/>
      <c r="L24" s="211"/>
      <c r="M24" s="211"/>
      <c r="N24" s="211"/>
      <c r="O24" s="211"/>
      <c r="P24" s="211"/>
      <c r="Q24" s="211"/>
      <c r="R24" s="211"/>
      <c r="S24" s="212"/>
    </row>
    <row r="25" spans="1:19" ht="235.95" customHeight="1" x14ac:dyDescent="0.3">
      <c r="A25" s="63"/>
      <c r="B25" s="64"/>
      <c r="C25" s="64"/>
      <c r="D25" s="64"/>
      <c r="E25" s="64"/>
      <c r="F25" s="64"/>
      <c r="G25" s="64"/>
      <c r="H25" s="64"/>
      <c r="I25" s="64"/>
      <c r="J25" s="64"/>
      <c r="K25" s="64"/>
      <c r="L25" s="64"/>
      <c r="M25" s="64"/>
      <c r="N25" s="64"/>
      <c r="O25" s="64"/>
      <c r="P25" s="64"/>
      <c r="Q25" s="64"/>
      <c r="R25" s="64"/>
      <c r="S25" s="65"/>
    </row>
    <row r="26" spans="1:19" x14ac:dyDescent="0.3">
      <c r="A26" s="66" t="s">
        <v>124</v>
      </c>
      <c r="B26" s="67"/>
      <c r="C26" s="67"/>
      <c r="D26" s="67"/>
      <c r="E26" s="67"/>
      <c r="F26" s="67"/>
      <c r="G26" s="67"/>
      <c r="H26" s="68"/>
      <c r="I26" s="68"/>
      <c r="J26" s="68"/>
      <c r="K26" s="68"/>
      <c r="L26" s="68"/>
      <c r="M26" s="68"/>
      <c r="N26" s="68"/>
      <c r="O26" s="68"/>
      <c r="P26" s="68"/>
      <c r="Q26" s="66" t="s">
        <v>20</v>
      </c>
      <c r="R26" s="68"/>
      <c r="S26" s="69"/>
    </row>
    <row r="27" spans="1:19" ht="30.6" customHeight="1" x14ac:dyDescent="0.3">
      <c r="A27" s="186"/>
      <c r="B27" s="187"/>
      <c r="C27" s="187"/>
      <c r="D27" s="187"/>
      <c r="E27" s="187"/>
      <c r="F27" s="187"/>
      <c r="G27" s="187"/>
      <c r="H27" s="187"/>
      <c r="I27" s="187"/>
      <c r="J27" s="187"/>
      <c r="K27" s="187"/>
      <c r="L27" s="187"/>
      <c r="M27" s="187"/>
      <c r="N27" s="187"/>
      <c r="O27" s="187"/>
      <c r="P27" s="188"/>
      <c r="Q27" s="183">
        <f ca="1">TODAY()</f>
        <v>45352</v>
      </c>
      <c r="R27" s="184"/>
      <c r="S27" s="185"/>
    </row>
    <row r="28" spans="1:19" x14ac:dyDescent="0.3">
      <c r="A28" s="70" t="s">
        <v>125</v>
      </c>
      <c r="B28" s="71"/>
      <c r="C28" s="71"/>
      <c r="D28" s="71"/>
      <c r="E28" s="71"/>
      <c r="F28" s="71"/>
      <c r="G28" s="71"/>
      <c r="H28" s="72"/>
      <c r="I28" s="72"/>
      <c r="J28" s="72"/>
      <c r="K28" s="72"/>
      <c r="L28" s="72"/>
      <c r="M28" s="72"/>
      <c r="N28" s="72"/>
      <c r="O28" s="71"/>
      <c r="P28" s="72"/>
      <c r="Q28" s="71"/>
      <c r="R28" s="72"/>
      <c r="S28" s="73"/>
    </row>
    <row r="29" spans="1:19" x14ac:dyDescent="0.3">
      <c r="A29" s="66" t="s">
        <v>120</v>
      </c>
      <c r="B29" s="67"/>
      <c r="C29" s="67"/>
      <c r="D29" s="67"/>
      <c r="E29" s="67"/>
      <c r="F29" s="67"/>
      <c r="G29" s="67"/>
      <c r="H29" s="68"/>
      <c r="I29" s="69"/>
      <c r="J29" s="68" t="s">
        <v>121</v>
      </c>
      <c r="K29" s="68"/>
      <c r="L29" s="68"/>
      <c r="M29" s="68"/>
      <c r="N29" s="68"/>
      <c r="O29" s="67"/>
      <c r="P29" s="68"/>
      <c r="Q29" s="66" t="s">
        <v>20</v>
      </c>
      <c r="R29" s="68"/>
      <c r="S29" s="69"/>
    </row>
    <row r="30" spans="1:19" ht="30.6" customHeight="1" x14ac:dyDescent="0.3">
      <c r="A30" s="186"/>
      <c r="B30" s="187"/>
      <c r="C30" s="187"/>
      <c r="D30" s="187"/>
      <c r="E30" s="187"/>
      <c r="F30" s="187"/>
      <c r="G30" s="187"/>
      <c r="H30" s="187"/>
      <c r="I30" s="188"/>
      <c r="J30" s="187"/>
      <c r="K30" s="187"/>
      <c r="L30" s="187"/>
      <c r="M30" s="187"/>
      <c r="N30" s="187"/>
      <c r="O30" s="187"/>
      <c r="P30" s="188"/>
      <c r="Q30" s="184">
        <f ca="1">TODAY()</f>
        <v>45352</v>
      </c>
      <c r="R30" s="184"/>
      <c r="S30" s="185"/>
    </row>
    <row r="31" spans="1:19" x14ac:dyDescent="0.3">
      <c r="A31" s="74" t="str">
        <f>CONCATENATE("Revised ",TEXT('Add User'!O45,"MM/DD/YYYY"))</f>
        <v>Revised 10/26/2022</v>
      </c>
    </row>
  </sheetData>
  <sheetProtection algorithmName="SHA-512" hashValue="mfO3vhBxqQw415oRCRLmOa2gtK5Mlmksmi7hm0z/8YuubS3hqwHv54WESMdNLJnleGJzlLI9ABIgYM17cU6VOQ==" saltValue="NS1A/GmwSvGPjFY//bWfSg==" spinCount="100000" sheet="1" objects="1" scenarios="1" formatCells="0" formatColumns="0" formatRows="0" sort="0" autoFilter="0"/>
  <mergeCells count="25">
    <mergeCell ref="J2:S5"/>
    <mergeCell ref="A17:E17"/>
    <mergeCell ref="A20:E24"/>
    <mergeCell ref="A18:E19"/>
    <mergeCell ref="F17:S17"/>
    <mergeCell ref="F18:S19"/>
    <mergeCell ref="A9:E9"/>
    <mergeCell ref="A10:E10"/>
    <mergeCell ref="A11:E11"/>
    <mergeCell ref="F11:I11"/>
    <mergeCell ref="F9:S9"/>
    <mergeCell ref="F10:S10"/>
    <mergeCell ref="A8:E8"/>
    <mergeCell ref="L11:N11"/>
    <mergeCell ref="O11:P11"/>
    <mergeCell ref="Q11:S11"/>
    <mergeCell ref="F8:S8"/>
    <mergeCell ref="B14:R14"/>
    <mergeCell ref="J11:K11"/>
    <mergeCell ref="A30:I30"/>
    <mergeCell ref="J30:P30"/>
    <mergeCell ref="Q30:S30"/>
    <mergeCell ref="F20:S24"/>
    <mergeCell ref="A27:P27"/>
    <mergeCell ref="Q27:S27"/>
  </mergeCells>
  <pageMargins left="0.5" right="0.5" top="0.5" bottom="0.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880BF-C20D-4565-A69C-0D0820436E9E}">
  <sheetPr codeName="Sheet6">
    <pageSetUpPr fitToPage="1"/>
  </sheetPr>
  <dimension ref="A1:B52"/>
  <sheetViews>
    <sheetView workbookViewId="0">
      <pane ySplit="1" topLeftCell="A2" activePane="bottomLeft" state="frozen"/>
      <selection pane="bottomLeft" activeCell="B38" sqref="B38"/>
    </sheetView>
  </sheetViews>
  <sheetFormatPr defaultColWidth="8.88671875" defaultRowHeight="14.4" x14ac:dyDescent="0.3"/>
  <cols>
    <col min="1" max="1" width="30.5546875" style="25" bestFit="1" customWidth="1"/>
    <col min="2" max="2" width="59" style="50" customWidth="1"/>
    <col min="3" max="16384" width="8.88671875" style="25"/>
  </cols>
  <sheetData>
    <row r="1" spans="1:2" ht="25.8" x14ac:dyDescent="0.5">
      <c r="A1" s="213" t="s">
        <v>126</v>
      </c>
      <c r="B1" s="213"/>
    </row>
    <row r="2" spans="1:2" s="76" customFormat="1" ht="15.6" x14ac:dyDescent="0.3">
      <c r="A2" s="75"/>
      <c r="B2" s="75"/>
    </row>
    <row r="3" spans="1:2" x14ac:dyDescent="0.3">
      <c r="A3" s="77" t="s">
        <v>127</v>
      </c>
      <c r="B3" s="78"/>
    </row>
    <row r="4" spans="1:2" x14ac:dyDescent="0.3">
      <c r="A4" s="79" t="s">
        <v>13</v>
      </c>
      <c r="B4" s="80" t="str">
        <f>IF('Add User'!B9:P9="","",'Add User'!B9:P9)</f>
        <v/>
      </c>
    </row>
    <row r="5" spans="1:2" x14ac:dyDescent="0.3">
      <c r="A5" s="79" t="s">
        <v>16</v>
      </c>
      <c r="B5" s="80" t="str">
        <f>IF(DEPT_VALUE="","",ADDR_LN1_VALUE)</f>
        <v/>
      </c>
    </row>
    <row r="6" spans="1:2" x14ac:dyDescent="0.3">
      <c r="A6" s="79" t="s">
        <v>18</v>
      </c>
      <c r="B6" s="80" t="str">
        <f>IF(REQ_PH_VALUE="","",REQ_PH_VALUE)</f>
        <v/>
      </c>
    </row>
    <row r="7" spans="1:2" x14ac:dyDescent="0.3">
      <c r="A7" s="79" t="s">
        <v>20</v>
      </c>
      <c r="B7" s="81" t="str">
        <f>IF(REQ_DATE_VALUE="","",REQ_DATE_VALUE)</f>
        <v/>
      </c>
    </row>
    <row r="8" spans="1:2" x14ac:dyDescent="0.3">
      <c r="A8" s="82" t="s">
        <v>128</v>
      </c>
      <c r="B8" s="83"/>
    </row>
    <row r="9" spans="1:2" x14ac:dyDescent="0.3">
      <c r="A9" s="79" t="s">
        <v>22</v>
      </c>
      <c r="B9" s="80" t="str">
        <f>IF(SEC_ACTN_VALUE="","",SEC_ACTN_VALUE)</f>
        <v/>
      </c>
    </row>
    <row r="10" spans="1:2" x14ac:dyDescent="0.3">
      <c r="A10" s="79" t="s">
        <v>24</v>
      </c>
      <c r="B10" s="80" t="str">
        <f>IF(ACC_TYPE_VALUE="","",ACC_TYPE_VALUE)</f>
        <v/>
      </c>
    </row>
    <row r="11" spans="1:2" x14ac:dyDescent="0.3">
      <c r="A11" s="79" t="s">
        <v>129</v>
      </c>
      <c r="B11" s="80" t="str">
        <f>IF(USER_LN_VALUE="","",USER_LN_VALUE)</f>
        <v/>
      </c>
    </row>
    <row r="12" spans="1:2" x14ac:dyDescent="0.3">
      <c r="A12" s="79" t="s">
        <v>130</v>
      </c>
      <c r="B12" s="80" t="str">
        <f>IF(USER_FN_VALUE="","",USER_FN_VALUE)</f>
        <v/>
      </c>
    </row>
    <row r="13" spans="1:2" x14ac:dyDescent="0.3">
      <c r="A13" s="79" t="s">
        <v>30</v>
      </c>
      <c r="B13" s="80" t="str">
        <f>IF(USER_MI_VALUE="","",USER_MI_VALUE)</f>
        <v/>
      </c>
    </row>
    <row r="14" spans="1:2" x14ac:dyDescent="0.3">
      <c r="A14" s="79" t="s">
        <v>35</v>
      </c>
      <c r="B14" s="80" t="str">
        <f>IF(EMP_ID_VALUE="","",EMP_ID_VALUE)</f>
        <v/>
      </c>
    </row>
    <row r="15" spans="1:2" x14ac:dyDescent="0.3">
      <c r="A15" s="79" t="s">
        <v>39</v>
      </c>
      <c r="B15" s="80" t="str">
        <f>IF(PCN_VALUE="","",PCN_VALUE)</f>
        <v/>
      </c>
    </row>
    <row r="16" spans="1:2" x14ac:dyDescent="0.3">
      <c r="A16" s="79" t="s">
        <v>33</v>
      </c>
      <c r="B16" s="80" t="str">
        <f>IF(USER_ID_VALUE="","",USER_ID_VALUE)</f>
        <v/>
      </c>
    </row>
    <row r="17" spans="1:2" x14ac:dyDescent="0.3">
      <c r="A17" s="79" t="s">
        <v>37</v>
      </c>
      <c r="B17" s="80" t="str">
        <f>IF(PW_VALUE="","",PW_VALUE)</f>
        <v/>
      </c>
    </row>
    <row r="18" spans="1:2" x14ac:dyDescent="0.3">
      <c r="A18" s="77" t="s">
        <v>116</v>
      </c>
      <c r="B18" s="78"/>
    </row>
    <row r="19" spans="1:2" x14ac:dyDescent="0.3">
      <c r="A19" s="79" t="s">
        <v>131</v>
      </c>
      <c r="B19" s="80" t="str">
        <f>IF(FEG="","",FEG)</f>
        <v/>
      </c>
    </row>
    <row r="20" spans="1:2" x14ac:dyDescent="0.3">
      <c r="A20" s="79" t="s">
        <v>91</v>
      </c>
      <c r="B20" s="80" t="str">
        <f>IF(FEG_MAC="","","YES")</f>
        <v/>
      </c>
    </row>
    <row r="21" spans="1:2" x14ac:dyDescent="0.3">
      <c r="A21" s="79" t="s">
        <v>92</v>
      </c>
      <c r="B21" s="80" t="str">
        <f>IF(FEG_PAS004="","","YES")</f>
        <v/>
      </c>
    </row>
    <row r="22" spans="1:2" x14ac:dyDescent="0.3">
      <c r="A22" s="79" t="s">
        <v>94</v>
      </c>
      <c r="B22" s="80" t="str">
        <f>IF(FEG_CH_MAINT="","","YES")</f>
        <v/>
      </c>
    </row>
    <row r="23" spans="1:2" x14ac:dyDescent="0.3">
      <c r="A23" s="79" t="s">
        <v>43</v>
      </c>
      <c r="B23" s="80" t="str">
        <f>ACCT_VALUE</f>
        <v>1</v>
      </c>
    </row>
    <row r="24" spans="1:2" x14ac:dyDescent="0.3">
      <c r="A24" s="82" t="s">
        <v>96</v>
      </c>
      <c r="B24" s="84"/>
    </row>
    <row r="25" spans="1:2" x14ac:dyDescent="0.3">
      <c r="A25" s="79" t="s">
        <v>45</v>
      </c>
      <c r="B25" s="80" t="str">
        <f>BANK_VALUE</f>
        <v/>
      </c>
    </row>
    <row r="26" spans="1:2" x14ac:dyDescent="0.3">
      <c r="A26" s="79" t="s">
        <v>132</v>
      </c>
      <c r="B26" s="80" t="str">
        <f>IF(AND(ADD_CTS_VALUE&lt;&gt;"",LEFT(AGENT1_VALUE,3)="CTS"),"ADD INDIVIDUAL CTS ACCOUNTS",IF(AGENT1_VALUE="","",AGENT1_VALUE))</f>
        <v/>
      </c>
    </row>
    <row r="27" spans="1:2" x14ac:dyDescent="0.3">
      <c r="A27" s="79" t="s">
        <v>132</v>
      </c>
      <c r="B27" s="80" t="str">
        <f>IF(AND(ADD_CTS_VALUE&lt;&gt;"",LEFT(AGENT2_VALUE,3)="CTS"),"ADD INDIVIDUAL CTS ACCOUNTS",IF(AGENT2_VALUE="","",AGENT2_VALUE))</f>
        <v/>
      </c>
    </row>
    <row r="28" spans="1:2" x14ac:dyDescent="0.3">
      <c r="A28" s="79" t="s">
        <v>132</v>
      </c>
      <c r="B28" s="80" t="str">
        <f>IF(AND(ADD_CTS_VALUE&lt;&gt;"",LEFT(AGENT3_VALUE,3)="CTS"),"ADD INDIVIDUAL CTS ACCOUNTS",IF(AGENT3_VALUE="","",AGENT3_VALUE))</f>
        <v/>
      </c>
    </row>
    <row r="29" spans="1:2" ht="43.95" customHeight="1" x14ac:dyDescent="0.3">
      <c r="A29" s="85" t="s">
        <v>49</v>
      </c>
      <c r="B29" s="86" t="str">
        <f>IF(COMPANY_VALUE="","",COMPANY_VALUE)</f>
        <v/>
      </c>
    </row>
    <row r="30" spans="1:2" ht="67.2" customHeight="1" x14ac:dyDescent="0.3">
      <c r="A30" s="87" t="s">
        <v>133</v>
      </c>
      <c r="B30" s="88" t="str">
        <f>IF(ADD_CTS_VALUE="","",ADD_CTS_VALUE)</f>
        <v/>
      </c>
    </row>
    <row r="31" spans="1:2" x14ac:dyDescent="0.3">
      <c r="A31" s="82" t="s">
        <v>100</v>
      </c>
      <c r="B31" s="84"/>
    </row>
    <row r="32" spans="1:2" x14ac:dyDescent="0.3">
      <c r="A32" s="79" t="s">
        <v>134</v>
      </c>
      <c r="B32" s="80" t="str">
        <f>IF(ADDR_LN1_VALUE="","",ADDR_LN1_VALUE)</f>
        <v/>
      </c>
    </row>
    <row r="33" spans="1:2" x14ac:dyDescent="0.3">
      <c r="A33" s="79" t="s">
        <v>135</v>
      </c>
      <c r="B33" s="80" t="str">
        <f>IF(ADDR_LN2_VALUE="","",ADDR_LN2_VALUE)</f>
        <v/>
      </c>
    </row>
    <row r="34" spans="1:2" x14ac:dyDescent="0.3">
      <c r="A34" s="79" t="s">
        <v>57</v>
      </c>
      <c r="B34" s="80" t="str">
        <f>IF(CITY_VALUE="","",CITY_VALUE)</f>
        <v/>
      </c>
    </row>
    <row r="35" spans="1:2" x14ac:dyDescent="0.3">
      <c r="A35" s="79" t="s">
        <v>59</v>
      </c>
      <c r="B35" s="80" t="str">
        <f>IF(ST_VALUE="","",ST_VALUE)</f>
        <v/>
      </c>
    </row>
    <row r="36" spans="1:2" x14ac:dyDescent="0.3">
      <c r="A36" s="79" t="s">
        <v>61</v>
      </c>
      <c r="B36" s="80" t="str">
        <f>IF(ZIP_VALUE="","",ZIP_VALUE)</f>
        <v/>
      </c>
    </row>
    <row r="37" spans="1:2" x14ac:dyDescent="0.3">
      <c r="A37" s="79" t="s">
        <v>18</v>
      </c>
      <c r="B37" s="80" t="str">
        <f>IF(PH_VALUE="","",PH_VALUE)</f>
        <v/>
      </c>
    </row>
    <row r="38" spans="1:2" x14ac:dyDescent="0.3">
      <c r="A38" s="79" t="s">
        <v>64</v>
      </c>
      <c r="B38" s="80" t="str">
        <f>IF(FAX_VALUE="","",FAX_VALUE)</f>
        <v/>
      </c>
    </row>
    <row r="39" spans="1:2" x14ac:dyDescent="0.3">
      <c r="A39" s="79" t="s">
        <v>66</v>
      </c>
      <c r="B39" s="80" t="str">
        <f>IF(EMAIL_VALUE="","",EMAIL_VALUE)</f>
        <v/>
      </c>
    </row>
    <row r="40" spans="1:2" x14ac:dyDescent="0.3">
      <c r="A40" s="79" t="s">
        <v>68</v>
      </c>
      <c r="B40" s="80" t="str">
        <f>IF(STMT_VALUE="","",STMT_VALUE)</f>
        <v/>
      </c>
    </row>
    <row r="41" spans="1:2" x14ac:dyDescent="0.3">
      <c r="A41" s="79" t="s">
        <v>108</v>
      </c>
      <c r="B41" s="80" t="str">
        <f>IF(STMT_CONT_VALUE="","",STMT_CONT_VALUE)</f>
        <v/>
      </c>
    </row>
    <row r="43" spans="1:2" x14ac:dyDescent="0.3">
      <c r="A43" s="79" t="s">
        <v>136</v>
      </c>
      <c r="B43" s="89"/>
    </row>
    <row r="44" spans="1:2" x14ac:dyDescent="0.3">
      <c r="A44" s="79" t="s">
        <v>137</v>
      </c>
      <c r="B44" s="89"/>
    </row>
    <row r="45" spans="1:2" x14ac:dyDescent="0.3">
      <c r="A45" s="79" t="s">
        <v>138</v>
      </c>
      <c r="B45" s="89"/>
    </row>
    <row r="46" spans="1:2" x14ac:dyDescent="0.3">
      <c r="A46" s="79" t="s">
        <v>139</v>
      </c>
      <c r="B46" s="89"/>
    </row>
    <row r="47" spans="1:2" x14ac:dyDescent="0.3">
      <c r="A47" s="79" t="s">
        <v>140</v>
      </c>
      <c r="B47" s="89"/>
    </row>
    <row r="48" spans="1:2" x14ac:dyDescent="0.3">
      <c r="A48" s="79" t="s">
        <v>141</v>
      </c>
      <c r="B48" s="89" t="str">
        <f>IF(ACC_TYPE_VALUE="Delegate","N/A","")</f>
        <v/>
      </c>
    </row>
    <row r="49" spans="1:2" x14ac:dyDescent="0.3">
      <c r="A49" s="79" t="s">
        <v>142</v>
      </c>
      <c r="B49" s="89" t="str">
        <f>IF(ACC_TYPE_VALUE="Delegate","N/A","")</f>
        <v/>
      </c>
    </row>
    <row r="50" spans="1:2" x14ac:dyDescent="0.3">
      <c r="A50" s="79" t="s">
        <v>143</v>
      </c>
      <c r="B50" s="89" t="str">
        <f>IF(ACC_TYPE_VALUE="Delegate","N/A","")</f>
        <v/>
      </c>
    </row>
    <row r="51" spans="1:2" x14ac:dyDescent="0.3">
      <c r="A51" s="79" t="s">
        <v>144</v>
      </c>
      <c r="B51" s="89" t="str">
        <f>IF(ACC_TYPE_VALUE="Delegate","N/A","")</f>
        <v/>
      </c>
    </row>
    <row r="52" spans="1:2" x14ac:dyDescent="0.3">
      <c r="A52" s="79" t="s">
        <v>145</v>
      </c>
      <c r="B52" s="89" t="str">
        <f>IF(ACC_TYPE_VALUE="Delegate","N/A","")</f>
        <v/>
      </c>
    </row>
  </sheetData>
  <sheetProtection algorithmName="SHA-512" hashValue="cWvWCFkwQYNEUy0nqevVqipdcHG5cuWNduZWRl5V+OjT4p+n2InSsjktJgZ135XmhxH4BR3+YYP61AEHmzuVKQ==" saltValue="TheHrGZ1V5HSJlGSc6+u7w==" spinCount="100000" sheet="1" objects="1" scenarios="1" formatCells="0" formatColumns="0" formatRows="0" sort="0" autoFilter="0"/>
  <mergeCells count="1">
    <mergeCell ref="A1:B1"/>
  </mergeCells>
  <printOptions horizontalCentered="1" verticalCentered="1"/>
  <pageMargins left="0.7" right="0.7" top="0.75" bottom="0.75" header="0.3" footer="0.3"/>
  <pageSetup scale="81"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63"/>
  <sheetViews>
    <sheetView topLeftCell="D1" workbookViewId="0">
      <selection activeCell="F13" sqref="F13"/>
    </sheetView>
  </sheetViews>
  <sheetFormatPr defaultRowHeight="14.4" x14ac:dyDescent="0.3"/>
  <cols>
    <col min="1" max="1" width="31.33203125" bestFit="1" customWidth="1"/>
    <col min="4" max="4" width="19.5546875" bestFit="1" customWidth="1"/>
    <col min="6" max="6" width="32.5546875" bestFit="1" customWidth="1"/>
    <col min="7" max="7" width="5.6640625" bestFit="1" customWidth="1"/>
    <col min="8" max="8" width="16" bestFit="1" customWidth="1"/>
    <col min="9" max="9" width="3" bestFit="1" customWidth="1"/>
    <col min="11" max="11" width="7.5546875" bestFit="1" customWidth="1"/>
    <col min="12" max="12" width="12.6640625" bestFit="1" customWidth="1"/>
    <col min="13" max="13" width="46.6640625" bestFit="1" customWidth="1"/>
  </cols>
  <sheetData>
    <row r="1" spans="1:14" x14ac:dyDescent="0.3">
      <c r="A1" s="1" t="s">
        <v>146</v>
      </c>
      <c r="D1" s="1" t="s">
        <v>147</v>
      </c>
      <c r="F1" s="1" t="s">
        <v>148</v>
      </c>
      <c r="G1" s="1" t="s">
        <v>149</v>
      </c>
      <c r="H1" s="1" t="s">
        <v>150</v>
      </c>
      <c r="I1" s="1" t="s">
        <v>151</v>
      </c>
      <c r="K1" s="1" t="s">
        <v>148</v>
      </c>
      <c r="L1" s="1" t="s">
        <v>152</v>
      </c>
      <c r="M1" s="1" t="s">
        <v>153</v>
      </c>
      <c r="N1" s="1" t="s">
        <v>154</v>
      </c>
    </row>
    <row r="2" spans="1:14" x14ac:dyDescent="0.3">
      <c r="A2" t="s">
        <v>155</v>
      </c>
      <c r="B2" t="str">
        <f t="shared" ref="B2:B30" si="0">RIGHT(A2,2)</f>
        <v>AA</v>
      </c>
      <c r="D2" t="s">
        <v>156</v>
      </c>
      <c r="F2" t="s">
        <v>157</v>
      </c>
      <c r="G2" t="s">
        <v>158</v>
      </c>
      <c r="H2" t="str">
        <f t="shared" ref="H2:H26" si="1">CONCATENATE("StateOfAlaska%",LEFT(F2,2))</f>
        <v>StateOfAlaska%01</v>
      </c>
      <c r="I2">
        <f t="shared" ref="I2:I26" si="2">LEN(RIGHT(F2,LEN(F2)-4))</f>
        <v>23</v>
      </c>
      <c r="K2" s="53" t="s">
        <v>159</v>
      </c>
      <c r="L2" s="53" t="s">
        <v>160</v>
      </c>
      <c r="M2" s="53" t="s">
        <v>161</v>
      </c>
      <c r="N2">
        <v>3757</v>
      </c>
    </row>
    <row r="3" spans="1:14" x14ac:dyDescent="0.3">
      <c r="A3" t="s">
        <v>162</v>
      </c>
      <c r="B3" t="str">
        <f t="shared" si="0"/>
        <v>AE</v>
      </c>
      <c r="D3" t="s">
        <v>163</v>
      </c>
      <c r="F3" t="s">
        <v>164</v>
      </c>
      <c r="G3" t="s">
        <v>165</v>
      </c>
      <c r="H3" t="str">
        <f t="shared" si="1"/>
        <v>StateOfAlaska%02</v>
      </c>
      <c r="I3">
        <f t="shared" si="2"/>
        <v>15</v>
      </c>
      <c r="K3" s="53" t="s">
        <v>159</v>
      </c>
      <c r="L3" s="53" t="s">
        <v>166</v>
      </c>
      <c r="M3" s="53" t="s">
        <v>167</v>
      </c>
      <c r="N3">
        <v>3757</v>
      </c>
    </row>
    <row r="4" spans="1:14" x14ac:dyDescent="0.3">
      <c r="A4" t="s">
        <v>168</v>
      </c>
      <c r="B4" t="str">
        <f t="shared" si="0"/>
        <v>AK</v>
      </c>
      <c r="D4" t="s">
        <v>169</v>
      </c>
      <c r="F4" t="s">
        <v>170</v>
      </c>
      <c r="G4" t="s">
        <v>165</v>
      </c>
      <c r="H4" t="str">
        <f t="shared" si="1"/>
        <v>StateOfAlaska%02</v>
      </c>
      <c r="I4">
        <f t="shared" si="2"/>
        <v>32</v>
      </c>
      <c r="K4" s="53" t="s">
        <v>171</v>
      </c>
      <c r="L4" s="53" t="s">
        <v>172</v>
      </c>
      <c r="M4" s="53" t="s">
        <v>173</v>
      </c>
      <c r="N4">
        <v>3757</v>
      </c>
    </row>
    <row r="5" spans="1:14" x14ac:dyDescent="0.3">
      <c r="A5" t="s">
        <v>174</v>
      </c>
      <c r="B5" t="str">
        <f t="shared" si="0"/>
        <v>AL</v>
      </c>
      <c r="D5" t="s">
        <v>175</v>
      </c>
      <c r="F5" t="s">
        <v>176</v>
      </c>
      <c r="G5" t="s">
        <v>177</v>
      </c>
      <c r="H5" t="str">
        <f t="shared" si="1"/>
        <v>StateOfAlaska%03</v>
      </c>
      <c r="I5">
        <f t="shared" si="2"/>
        <v>4</v>
      </c>
      <c r="K5" s="53" t="s">
        <v>171</v>
      </c>
      <c r="L5" s="53" t="s">
        <v>178</v>
      </c>
      <c r="M5" s="53" t="s">
        <v>179</v>
      </c>
      <c r="N5">
        <v>3757</v>
      </c>
    </row>
    <row r="6" spans="1:14" x14ac:dyDescent="0.3">
      <c r="A6" t="s">
        <v>180</v>
      </c>
      <c r="B6" t="str">
        <f t="shared" si="0"/>
        <v>AP</v>
      </c>
      <c r="D6" t="s">
        <v>181</v>
      </c>
      <c r="F6" t="s">
        <v>182</v>
      </c>
      <c r="G6" t="s">
        <v>183</v>
      </c>
      <c r="H6" t="str">
        <f t="shared" si="1"/>
        <v>StateOfAlaska%04</v>
      </c>
      <c r="I6">
        <f t="shared" si="2"/>
        <v>8</v>
      </c>
      <c r="K6" s="53" t="s">
        <v>171</v>
      </c>
      <c r="L6" s="53" t="s">
        <v>184</v>
      </c>
      <c r="M6" s="53" t="s">
        <v>185</v>
      </c>
      <c r="N6">
        <v>3757</v>
      </c>
    </row>
    <row r="7" spans="1:14" x14ac:dyDescent="0.3">
      <c r="A7" t="s">
        <v>186</v>
      </c>
      <c r="B7" t="str">
        <f t="shared" si="0"/>
        <v>AR</v>
      </c>
      <c r="D7" t="s">
        <v>187</v>
      </c>
      <c r="F7" t="s">
        <v>188</v>
      </c>
      <c r="G7" t="s">
        <v>183</v>
      </c>
      <c r="H7" t="str">
        <f t="shared" si="1"/>
        <v>StateOfAlaska%04</v>
      </c>
      <c r="I7">
        <f t="shared" si="2"/>
        <v>24</v>
      </c>
      <c r="K7" s="53" t="s">
        <v>189</v>
      </c>
      <c r="L7" s="53" t="s">
        <v>190</v>
      </c>
      <c r="M7" s="53" t="s">
        <v>191</v>
      </c>
      <c r="N7">
        <v>3757</v>
      </c>
    </row>
    <row r="8" spans="1:14" x14ac:dyDescent="0.3">
      <c r="A8" t="s">
        <v>192</v>
      </c>
      <c r="B8" t="str">
        <f t="shared" si="0"/>
        <v>AS</v>
      </c>
      <c r="D8" t="s">
        <v>193</v>
      </c>
      <c r="F8" t="s">
        <v>194</v>
      </c>
      <c r="G8" t="s">
        <v>195</v>
      </c>
      <c r="H8" t="str">
        <f t="shared" si="1"/>
        <v>StateOfAlaska%05</v>
      </c>
      <c r="I8">
        <f t="shared" si="2"/>
        <v>22</v>
      </c>
      <c r="K8" s="53" t="s">
        <v>189</v>
      </c>
      <c r="L8" s="53" t="s">
        <v>196</v>
      </c>
      <c r="M8" s="53" t="s">
        <v>197</v>
      </c>
      <c r="N8">
        <v>3757</v>
      </c>
    </row>
    <row r="9" spans="1:14" x14ac:dyDescent="0.3">
      <c r="A9" t="s">
        <v>198</v>
      </c>
      <c r="B9" t="str">
        <f t="shared" si="0"/>
        <v>AZ</v>
      </c>
      <c r="D9" t="s">
        <v>199</v>
      </c>
      <c r="F9" t="s">
        <v>200</v>
      </c>
      <c r="G9" t="s">
        <v>195</v>
      </c>
      <c r="H9" t="str">
        <f t="shared" si="1"/>
        <v>StateOfAlaska%05</v>
      </c>
      <c r="I9">
        <f t="shared" si="2"/>
        <v>23</v>
      </c>
      <c r="K9" s="53" t="s">
        <v>201</v>
      </c>
      <c r="L9" s="53" t="s">
        <v>202</v>
      </c>
      <c r="M9" s="53" t="s">
        <v>203</v>
      </c>
      <c r="N9">
        <v>3757</v>
      </c>
    </row>
    <row r="10" spans="1:14" x14ac:dyDescent="0.3">
      <c r="A10" t="s">
        <v>204</v>
      </c>
      <c r="B10" t="str">
        <f t="shared" si="0"/>
        <v>CA</v>
      </c>
      <c r="D10" t="s">
        <v>205</v>
      </c>
      <c r="F10" t="s">
        <v>206</v>
      </c>
      <c r="G10" t="s">
        <v>207</v>
      </c>
      <c r="H10" t="str">
        <f t="shared" si="1"/>
        <v>StateOfAlaska%07</v>
      </c>
      <c r="I10">
        <f t="shared" si="2"/>
        <v>22</v>
      </c>
      <c r="K10" s="53" t="s">
        <v>201</v>
      </c>
      <c r="L10" s="53" t="s">
        <v>208</v>
      </c>
      <c r="M10" s="53" t="s">
        <v>209</v>
      </c>
      <c r="N10">
        <v>3757</v>
      </c>
    </row>
    <row r="11" spans="1:14" x14ac:dyDescent="0.3">
      <c r="A11" t="s">
        <v>210</v>
      </c>
      <c r="B11" t="str">
        <f t="shared" si="0"/>
        <v>CO</v>
      </c>
      <c r="D11" t="s">
        <v>211</v>
      </c>
      <c r="F11" t="s">
        <v>212</v>
      </c>
      <c r="G11" t="s">
        <v>213</v>
      </c>
      <c r="H11" t="str">
        <f t="shared" si="1"/>
        <v>StateOfAlaska%08</v>
      </c>
      <c r="I11">
        <f t="shared" si="2"/>
        <v>9</v>
      </c>
      <c r="K11" s="53" t="s">
        <v>201</v>
      </c>
      <c r="L11" s="53" t="s">
        <v>214</v>
      </c>
      <c r="M11" s="53" t="s">
        <v>215</v>
      </c>
      <c r="N11">
        <v>3757</v>
      </c>
    </row>
    <row r="12" spans="1:14" x14ac:dyDescent="0.3">
      <c r="A12" t="s">
        <v>216</v>
      </c>
      <c r="B12" t="str">
        <f t="shared" si="0"/>
        <v>CT</v>
      </c>
      <c r="D12" t="s">
        <v>217</v>
      </c>
      <c r="F12" t="s">
        <v>218</v>
      </c>
      <c r="G12" t="s">
        <v>213</v>
      </c>
      <c r="H12" t="str">
        <f t="shared" si="1"/>
        <v>StateOfAlaska%08</v>
      </c>
      <c r="I12">
        <f t="shared" si="2"/>
        <v>7</v>
      </c>
      <c r="K12" s="53" t="s">
        <v>219</v>
      </c>
      <c r="L12" s="53" t="s">
        <v>220</v>
      </c>
      <c r="M12" s="53" t="s">
        <v>221</v>
      </c>
      <c r="N12">
        <v>3757</v>
      </c>
    </row>
    <row r="13" spans="1:14" x14ac:dyDescent="0.3">
      <c r="A13" t="s">
        <v>222</v>
      </c>
      <c r="B13" t="str">
        <f t="shared" si="0"/>
        <v>DC</v>
      </c>
      <c r="D13" t="s">
        <v>223</v>
      </c>
      <c r="F13" t="s">
        <v>224</v>
      </c>
      <c r="G13" t="s">
        <v>225</v>
      </c>
      <c r="H13" t="str">
        <f t="shared" si="1"/>
        <v>StateOfAlaska%09</v>
      </c>
      <c r="I13">
        <f t="shared" si="2"/>
        <v>24</v>
      </c>
      <c r="K13" s="53" t="s">
        <v>219</v>
      </c>
      <c r="L13" s="53" t="s">
        <v>226</v>
      </c>
      <c r="M13" s="53" t="s">
        <v>227</v>
      </c>
      <c r="N13">
        <v>3757</v>
      </c>
    </row>
    <row r="14" spans="1:14" x14ac:dyDescent="0.3">
      <c r="A14" t="s">
        <v>228</v>
      </c>
      <c r="B14" t="str">
        <f t="shared" si="0"/>
        <v>DE</v>
      </c>
      <c r="D14" t="s">
        <v>229</v>
      </c>
      <c r="F14" t="s">
        <v>230</v>
      </c>
      <c r="G14" t="s">
        <v>231</v>
      </c>
      <c r="H14" t="str">
        <f t="shared" si="1"/>
        <v>StateOfAlaska%10</v>
      </c>
      <c r="I14">
        <f t="shared" si="2"/>
        <v>18</v>
      </c>
      <c r="K14" s="53" t="s">
        <v>232</v>
      </c>
      <c r="L14" s="53" t="s">
        <v>233</v>
      </c>
      <c r="M14" s="53" t="s">
        <v>234</v>
      </c>
      <c r="N14">
        <v>3757</v>
      </c>
    </row>
    <row r="15" spans="1:14" x14ac:dyDescent="0.3">
      <c r="A15" t="s">
        <v>235</v>
      </c>
      <c r="B15" t="str">
        <f t="shared" si="0"/>
        <v>FL</v>
      </c>
      <c r="D15" t="s">
        <v>236</v>
      </c>
      <c r="F15" t="s">
        <v>237</v>
      </c>
      <c r="G15" t="s">
        <v>238</v>
      </c>
      <c r="H15" t="str">
        <f t="shared" si="1"/>
        <v>StateOfAlaska%11</v>
      </c>
      <c r="I15">
        <f t="shared" si="2"/>
        <v>12</v>
      </c>
      <c r="K15" s="53" t="s">
        <v>232</v>
      </c>
      <c r="L15" s="53" t="s">
        <v>239</v>
      </c>
      <c r="M15" s="53" t="s">
        <v>240</v>
      </c>
      <c r="N15">
        <v>3757</v>
      </c>
    </row>
    <row r="16" spans="1:14" x14ac:dyDescent="0.3">
      <c r="A16" t="s">
        <v>241</v>
      </c>
      <c r="B16" t="str">
        <f t="shared" si="0"/>
        <v>FM</v>
      </c>
      <c r="D16" t="s">
        <v>242</v>
      </c>
      <c r="F16" t="s">
        <v>243</v>
      </c>
      <c r="G16" t="s">
        <v>244</v>
      </c>
      <c r="H16" t="str">
        <f t="shared" si="1"/>
        <v>StateOfAlaska%12</v>
      </c>
      <c r="I16">
        <f t="shared" si="2"/>
        <v>14</v>
      </c>
      <c r="K16" s="53" t="s">
        <v>245</v>
      </c>
      <c r="L16" s="53" t="s">
        <v>246</v>
      </c>
      <c r="M16" s="53" t="s">
        <v>247</v>
      </c>
      <c r="N16">
        <v>3757</v>
      </c>
    </row>
    <row r="17" spans="1:14" x14ac:dyDescent="0.3">
      <c r="A17" t="s">
        <v>248</v>
      </c>
      <c r="B17" t="str">
        <f t="shared" si="0"/>
        <v>GA</v>
      </c>
      <c r="D17" t="s">
        <v>249</v>
      </c>
      <c r="F17" t="s">
        <v>250</v>
      </c>
      <c r="G17" t="s">
        <v>251</v>
      </c>
      <c r="H17" t="str">
        <f t="shared" si="1"/>
        <v>StateOfAlaska%16</v>
      </c>
      <c r="I17">
        <f t="shared" si="2"/>
        <v>7</v>
      </c>
      <c r="K17" s="53" t="s">
        <v>245</v>
      </c>
      <c r="L17" s="53" t="s">
        <v>252</v>
      </c>
      <c r="M17" s="53" t="s">
        <v>253</v>
      </c>
      <c r="N17">
        <v>3757</v>
      </c>
    </row>
    <row r="18" spans="1:14" x14ac:dyDescent="0.3">
      <c r="A18" t="s">
        <v>254</v>
      </c>
      <c r="B18" t="str">
        <f t="shared" si="0"/>
        <v>GU</v>
      </c>
      <c r="D18" t="s">
        <v>255</v>
      </c>
      <c r="F18" t="s">
        <v>256</v>
      </c>
      <c r="G18" t="s">
        <v>257</v>
      </c>
      <c r="H18" t="str">
        <f t="shared" si="1"/>
        <v>StateOfAlaska%18</v>
      </c>
      <c r="I18">
        <f t="shared" si="2"/>
        <v>17</v>
      </c>
      <c r="K18" s="53" t="s">
        <v>258</v>
      </c>
      <c r="L18" s="53" t="s">
        <v>259</v>
      </c>
      <c r="M18" s="53" t="s">
        <v>260</v>
      </c>
      <c r="N18">
        <v>3757</v>
      </c>
    </row>
    <row r="19" spans="1:14" x14ac:dyDescent="0.3">
      <c r="A19" t="s">
        <v>261</v>
      </c>
      <c r="B19" t="str">
        <f t="shared" si="0"/>
        <v>HI</v>
      </c>
      <c r="F19" t="s">
        <v>262</v>
      </c>
      <c r="G19" t="s">
        <v>263</v>
      </c>
      <c r="H19" t="str">
        <f t="shared" si="1"/>
        <v>StateOfAlaska%20</v>
      </c>
      <c r="I19">
        <f t="shared" si="2"/>
        <v>12</v>
      </c>
      <c r="K19" s="53" t="s">
        <v>258</v>
      </c>
      <c r="L19" s="53" t="s">
        <v>264</v>
      </c>
      <c r="M19" s="53" t="s">
        <v>265</v>
      </c>
      <c r="N19">
        <v>3757</v>
      </c>
    </row>
    <row r="20" spans="1:14" x14ac:dyDescent="0.3">
      <c r="A20" t="s">
        <v>266</v>
      </c>
      <c r="B20" t="str">
        <f t="shared" si="0"/>
        <v>IA</v>
      </c>
      <c r="F20" t="s">
        <v>267</v>
      </c>
      <c r="G20" t="s">
        <v>268</v>
      </c>
      <c r="H20" t="str">
        <f t="shared" si="1"/>
        <v>StateOfAlaska%25</v>
      </c>
      <c r="I20">
        <f t="shared" si="2"/>
        <v>19</v>
      </c>
      <c r="K20" s="53" t="s">
        <v>269</v>
      </c>
      <c r="L20" s="53" t="s">
        <v>270</v>
      </c>
      <c r="M20" s="53" t="s">
        <v>271</v>
      </c>
      <c r="N20">
        <v>3757</v>
      </c>
    </row>
    <row r="21" spans="1:14" x14ac:dyDescent="0.3">
      <c r="A21" t="s">
        <v>272</v>
      </c>
      <c r="B21" t="str">
        <f t="shared" si="0"/>
        <v>ID</v>
      </c>
      <c r="F21" t="s">
        <v>273</v>
      </c>
      <c r="G21" t="s">
        <v>274</v>
      </c>
      <c r="H21" t="str">
        <f t="shared" si="1"/>
        <v>StateOfAlaska%26</v>
      </c>
      <c r="I21">
        <f t="shared" si="2"/>
        <v>28</v>
      </c>
      <c r="K21" s="53" t="s">
        <v>269</v>
      </c>
      <c r="L21" s="53" t="s">
        <v>275</v>
      </c>
      <c r="M21" s="53" t="s">
        <v>276</v>
      </c>
      <c r="N21">
        <v>3757</v>
      </c>
    </row>
    <row r="22" spans="1:14" x14ac:dyDescent="0.3">
      <c r="A22" t="s">
        <v>277</v>
      </c>
      <c r="B22" t="str">
        <f t="shared" si="0"/>
        <v>IL</v>
      </c>
      <c r="F22" t="s">
        <v>278</v>
      </c>
      <c r="G22" t="s">
        <v>279</v>
      </c>
      <c r="H22" t="str">
        <f t="shared" si="1"/>
        <v>StateOfAlaska%30</v>
      </c>
      <c r="I22">
        <f t="shared" si="2"/>
        <v>20</v>
      </c>
      <c r="K22" s="53" t="s">
        <v>280</v>
      </c>
      <c r="L22" s="53" t="s">
        <v>281</v>
      </c>
      <c r="M22" s="53" t="s">
        <v>282</v>
      </c>
      <c r="N22">
        <v>3757</v>
      </c>
    </row>
    <row r="23" spans="1:14" x14ac:dyDescent="0.3">
      <c r="A23" t="s">
        <v>283</v>
      </c>
      <c r="B23" t="str">
        <f t="shared" si="0"/>
        <v>IN</v>
      </c>
      <c r="F23" t="s">
        <v>284</v>
      </c>
      <c r="G23" t="s">
        <v>279</v>
      </c>
      <c r="H23" t="str">
        <f t="shared" si="1"/>
        <v>StateOfAlaska%30</v>
      </c>
      <c r="I23">
        <f t="shared" si="2"/>
        <v>19</v>
      </c>
      <c r="K23" s="53" t="s">
        <v>280</v>
      </c>
      <c r="L23" s="53" t="s">
        <v>285</v>
      </c>
      <c r="M23" s="53" t="s">
        <v>286</v>
      </c>
      <c r="N23">
        <v>3757</v>
      </c>
    </row>
    <row r="24" spans="1:14" x14ac:dyDescent="0.3">
      <c r="A24" t="s">
        <v>287</v>
      </c>
      <c r="B24" t="str">
        <f t="shared" si="0"/>
        <v>KS</v>
      </c>
      <c r="F24" t="s">
        <v>288</v>
      </c>
      <c r="G24" t="s">
        <v>289</v>
      </c>
      <c r="H24" t="str">
        <f t="shared" si="1"/>
        <v>StateOfAlaska%41</v>
      </c>
      <c r="I24">
        <f t="shared" si="2"/>
        <v>20</v>
      </c>
      <c r="K24" s="53" t="s">
        <v>290</v>
      </c>
      <c r="L24" s="53" t="s">
        <v>291</v>
      </c>
      <c r="M24" s="53" t="s">
        <v>292</v>
      </c>
      <c r="N24">
        <v>3757</v>
      </c>
    </row>
    <row r="25" spans="1:14" x14ac:dyDescent="0.3">
      <c r="A25" t="s">
        <v>293</v>
      </c>
      <c r="B25" t="str">
        <f t="shared" si="0"/>
        <v>KY</v>
      </c>
      <c r="F25" t="s">
        <v>294</v>
      </c>
      <c r="G25" t="s">
        <v>289</v>
      </c>
      <c r="H25" t="str">
        <f t="shared" si="1"/>
        <v>StateOfAlaska%41</v>
      </c>
      <c r="I25">
        <f t="shared" si="2"/>
        <v>21</v>
      </c>
      <c r="K25" s="53" t="s">
        <v>290</v>
      </c>
      <c r="L25" s="53" t="s">
        <v>295</v>
      </c>
      <c r="M25" s="53" t="s">
        <v>296</v>
      </c>
      <c r="N25">
        <v>3757</v>
      </c>
    </row>
    <row r="26" spans="1:14" x14ac:dyDescent="0.3">
      <c r="A26" t="s">
        <v>297</v>
      </c>
      <c r="B26" t="str">
        <f t="shared" si="0"/>
        <v>LA</v>
      </c>
      <c r="F26" t="s">
        <v>298</v>
      </c>
      <c r="G26" t="s">
        <v>289</v>
      </c>
      <c r="H26" t="str">
        <f t="shared" si="1"/>
        <v>StateOfAlaska%41</v>
      </c>
      <c r="I26">
        <f t="shared" si="2"/>
        <v>26</v>
      </c>
      <c r="K26" s="53" t="s">
        <v>299</v>
      </c>
      <c r="L26" s="53" t="s">
        <v>300</v>
      </c>
      <c r="M26" s="53" t="s">
        <v>301</v>
      </c>
      <c r="N26">
        <v>3757</v>
      </c>
    </row>
    <row r="27" spans="1:14" x14ac:dyDescent="0.3">
      <c r="A27" t="s">
        <v>302</v>
      </c>
      <c r="B27" t="str">
        <f t="shared" si="0"/>
        <v>MA</v>
      </c>
      <c r="K27" s="53" t="s">
        <v>299</v>
      </c>
      <c r="L27" s="53" t="s">
        <v>303</v>
      </c>
      <c r="M27" s="53" t="s">
        <v>304</v>
      </c>
      <c r="N27">
        <v>3757</v>
      </c>
    </row>
    <row r="28" spans="1:14" x14ac:dyDescent="0.3">
      <c r="A28" t="s">
        <v>305</v>
      </c>
      <c r="B28" t="str">
        <f t="shared" si="0"/>
        <v>MD</v>
      </c>
      <c r="K28" s="53" t="s">
        <v>306</v>
      </c>
      <c r="L28" s="53" t="s">
        <v>307</v>
      </c>
      <c r="M28" s="53" t="s">
        <v>308</v>
      </c>
      <c r="N28">
        <v>3757</v>
      </c>
    </row>
    <row r="29" spans="1:14" x14ac:dyDescent="0.3">
      <c r="A29" t="s">
        <v>309</v>
      </c>
      <c r="B29" t="str">
        <f t="shared" si="0"/>
        <v>ME</v>
      </c>
      <c r="K29" s="53" t="s">
        <v>306</v>
      </c>
      <c r="L29" s="53" t="s">
        <v>310</v>
      </c>
      <c r="M29" s="53" t="s">
        <v>311</v>
      </c>
      <c r="N29">
        <v>3757</v>
      </c>
    </row>
    <row r="30" spans="1:14" x14ac:dyDescent="0.3">
      <c r="A30" t="s">
        <v>312</v>
      </c>
      <c r="B30" t="str">
        <f t="shared" si="0"/>
        <v>MH</v>
      </c>
      <c r="K30" s="53" t="s">
        <v>313</v>
      </c>
      <c r="L30" s="53" t="s">
        <v>314</v>
      </c>
      <c r="M30" s="53" t="s">
        <v>315</v>
      </c>
      <c r="N30">
        <v>3757</v>
      </c>
    </row>
    <row r="31" spans="1:14" x14ac:dyDescent="0.3">
      <c r="A31" t="s">
        <v>316</v>
      </c>
      <c r="B31" t="str">
        <f t="shared" ref="B31:B62" si="3">RIGHT(A31,2)</f>
        <v>MI</v>
      </c>
      <c r="K31" s="53" t="s">
        <v>313</v>
      </c>
      <c r="L31" s="53" t="s">
        <v>317</v>
      </c>
      <c r="M31" s="53" t="s">
        <v>318</v>
      </c>
      <c r="N31">
        <v>3757</v>
      </c>
    </row>
    <row r="32" spans="1:14" x14ac:dyDescent="0.3">
      <c r="A32" t="s">
        <v>319</v>
      </c>
      <c r="B32" t="str">
        <f t="shared" si="3"/>
        <v>MN</v>
      </c>
      <c r="K32" s="53" t="s">
        <v>313</v>
      </c>
      <c r="L32" s="53" t="s">
        <v>320</v>
      </c>
      <c r="M32" s="53" t="s">
        <v>321</v>
      </c>
      <c r="N32">
        <v>3757</v>
      </c>
    </row>
    <row r="33" spans="1:14" x14ac:dyDescent="0.3">
      <c r="A33" t="s">
        <v>322</v>
      </c>
      <c r="B33" t="str">
        <f t="shared" si="3"/>
        <v>MO</v>
      </c>
      <c r="F33" t="s">
        <v>323</v>
      </c>
      <c r="K33" s="53" t="s">
        <v>324</v>
      </c>
      <c r="L33" s="53" t="s">
        <v>325</v>
      </c>
      <c r="M33" s="53" t="s">
        <v>326</v>
      </c>
      <c r="N33" s="92">
        <v>9757</v>
      </c>
    </row>
    <row r="34" spans="1:14" x14ac:dyDescent="0.3">
      <c r="A34" t="s">
        <v>327</v>
      </c>
      <c r="B34" t="str">
        <f t="shared" si="3"/>
        <v>MP</v>
      </c>
      <c r="F34" t="s">
        <v>328</v>
      </c>
      <c r="K34" s="53" t="s">
        <v>324</v>
      </c>
      <c r="L34" s="53" t="s">
        <v>329</v>
      </c>
      <c r="M34" s="53" t="s">
        <v>330</v>
      </c>
      <c r="N34" s="92">
        <v>9757</v>
      </c>
    </row>
    <row r="35" spans="1:14" x14ac:dyDescent="0.3">
      <c r="A35" t="s">
        <v>331</v>
      </c>
      <c r="B35" t="str">
        <f t="shared" si="3"/>
        <v>MS</v>
      </c>
      <c r="F35" t="s">
        <v>332</v>
      </c>
      <c r="K35" s="53" t="s">
        <v>333</v>
      </c>
      <c r="L35" s="53" t="s">
        <v>334</v>
      </c>
      <c r="M35" s="53" t="s">
        <v>335</v>
      </c>
      <c r="N35">
        <v>3757</v>
      </c>
    </row>
    <row r="36" spans="1:14" x14ac:dyDescent="0.3">
      <c r="A36" t="s">
        <v>336</v>
      </c>
      <c r="B36" t="str">
        <f t="shared" si="3"/>
        <v>MT</v>
      </c>
      <c r="K36" s="53" t="s">
        <v>333</v>
      </c>
      <c r="L36" s="53" t="s">
        <v>337</v>
      </c>
      <c r="M36" s="53" t="s">
        <v>338</v>
      </c>
      <c r="N36">
        <v>3757</v>
      </c>
    </row>
    <row r="37" spans="1:14" x14ac:dyDescent="0.3">
      <c r="A37" t="s">
        <v>339</v>
      </c>
      <c r="B37" t="str">
        <f t="shared" si="3"/>
        <v>NC</v>
      </c>
      <c r="K37" s="53" t="s">
        <v>340</v>
      </c>
      <c r="L37" s="53" t="s">
        <v>341</v>
      </c>
      <c r="M37" s="53" t="s">
        <v>342</v>
      </c>
      <c r="N37">
        <v>3757</v>
      </c>
    </row>
    <row r="38" spans="1:14" x14ac:dyDescent="0.3">
      <c r="A38" t="s">
        <v>343</v>
      </c>
      <c r="B38" t="str">
        <f t="shared" si="3"/>
        <v>ND</v>
      </c>
      <c r="D38" s="2"/>
      <c r="K38" s="53" t="s">
        <v>340</v>
      </c>
      <c r="L38" s="53" t="s">
        <v>344</v>
      </c>
      <c r="M38" s="53" t="s">
        <v>345</v>
      </c>
      <c r="N38">
        <v>3757</v>
      </c>
    </row>
    <row r="39" spans="1:14" x14ac:dyDescent="0.3">
      <c r="A39" t="s">
        <v>346</v>
      </c>
      <c r="B39" t="str">
        <f t="shared" si="3"/>
        <v>NE</v>
      </c>
      <c r="K39" s="53" t="s">
        <v>347</v>
      </c>
      <c r="L39" s="53" t="s">
        <v>348</v>
      </c>
      <c r="M39" s="53" t="s">
        <v>349</v>
      </c>
      <c r="N39">
        <v>3757</v>
      </c>
    </row>
    <row r="40" spans="1:14" x14ac:dyDescent="0.3">
      <c r="A40" t="s">
        <v>350</v>
      </c>
      <c r="B40" t="str">
        <f t="shared" si="3"/>
        <v>NH</v>
      </c>
      <c r="K40" s="53" t="s">
        <v>347</v>
      </c>
      <c r="L40" s="53" t="s">
        <v>351</v>
      </c>
      <c r="M40" s="53" t="s">
        <v>352</v>
      </c>
      <c r="N40">
        <v>3757</v>
      </c>
    </row>
    <row r="41" spans="1:14" x14ac:dyDescent="0.3">
      <c r="A41" t="s">
        <v>353</v>
      </c>
      <c r="B41" t="str">
        <f t="shared" si="3"/>
        <v>NJ</v>
      </c>
      <c r="K41" s="53" t="s">
        <v>354</v>
      </c>
      <c r="L41" s="53" t="s">
        <v>355</v>
      </c>
      <c r="M41" s="53" t="s">
        <v>356</v>
      </c>
      <c r="N41" s="92">
        <v>9757</v>
      </c>
    </row>
    <row r="42" spans="1:14" x14ac:dyDescent="0.3">
      <c r="A42" t="s">
        <v>357</v>
      </c>
      <c r="B42" t="str">
        <f t="shared" si="3"/>
        <v>NM</v>
      </c>
      <c r="K42" s="53" t="s">
        <v>354</v>
      </c>
      <c r="L42" s="53" t="s">
        <v>358</v>
      </c>
      <c r="M42" s="53" t="s">
        <v>359</v>
      </c>
      <c r="N42" s="92">
        <v>9757</v>
      </c>
    </row>
    <row r="43" spans="1:14" x14ac:dyDescent="0.3">
      <c r="A43" t="s">
        <v>360</v>
      </c>
      <c r="B43" t="str">
        <f t="shared" si="3"/>
        <v>NV</v>
      </c>
      <c r="K43" s="53" t="s">
        <v>361</v>
      </c>
      <c r="L43" s="53" t="s">
        <v>362</v>
      </c>
      <c r="M43" s="53" t="s">
        <v>363</v>
      </c>
      <c r="N43">
        <v>3757</v>
      </c>
    </row>
    <row r="44" spans="1:14" x14ac:dyDescent="0.3">
      <c r="A44" t="s">
        <v>364</v>
      </c>
      <c r="B44" t="str">
        <f t="shared" si="3"/>
        <v>NY</v>
      </c>
      <c r="K44" s="53" t="s">
        <v>361</v>
      </c>
      <c r="L44" s="53" t="s">
        <v>365</v>
      </c>
      <c r="M44" s="53" t="s">
        <v>366</v>
      </c>
      <c r="N44">
        <v>3757</v>
      </c>
    </row>
    <row r="45" spans="1:14" x14ac:dyDescent="0.3">
      <c r="A45" t="s">
        <v>367</v>
      </c>
      <c r="B45" t="str">
        <f t="shared" si="3"/>
        <v>OH</v>
      </c>
      <c r="K45" s="53" t="s">
        <v>368</v>
      </c>
      <c r="L45" s="53" t="s">
        <v>369</v>
      </c>
      <c r="M45" s="53" t="s">
        <v>370</v>
      </c>
      <c r="N45">
        <v>3757</v>
      </c>
    </row>
    <row r="46" spans="1:14" x14ac:dyDescent="0.3">
      <c r="A46" t="s">
        <v>371</v>
      </c>
      <c r="B46" t="str">
        <f t="shared" si="3"/>
        <v>OK</v>
      </c>
      <c r="K46" s="53" t="s">
        <v>368</v>
      </c>
      <c r="L46" s="53" t="s">
        <v>372</v>
      </c>
      <c r="M46" s="53" t="s">
        <v>373</v>
      </c>
      <c r="N46">
        <v>3757</v>
      </c>
    </row>
    <row r="47" spans="1:14" x14ac:dyDescent="0.3">
      <c r="A47" t="s">
        <v>374</v>
      </c>
      <c r="B47" t="str">
        <f t="shared" si="3"/>
        <v>OR</v>
      </c>
      <c r="K47" s="53" t="s">
        <v>375</v>
      </c>
      <c r="L47" s="53" t="s">
        <v>376</v>
      </c>
      <c r="M47" s="53" t="s">
        <v>377</v>
      </c>
      <c r="N47">
        <v>3757</v>
      </c>
    </row>
    <row r="48" spans="1:14" x14ac:dyDescent="0.3">
      <c r="A48" t="s">
        <v>378</v>
      </c>
      <c r="B48" t="str">
        <f t="shared" si="3"/>
        <v>PA</v>
      </c>
      <c r="K48" s="53" t="s">
        <v>375</v>
      </c>
      <c r="L48" s="53" t="s">
        <v>379</v>
      </c>
      <c r="M48" s="53" t="s">
        <v>380</v>
      </c>
      <c r="N48">
        <v>3757</v>
      </c>
    </row>
    <row r="49" spans="1:14" x14ac:dyDescent="0.3">
      <c r="A49" t="s">
        <v>381</v>
      </c>
      <c r="B49" t="str">
        <f t="shared" si="3"/>
        <v>PR</v>
      </c>
      <c r="K49" s="53" t="s">
        <v>382</v>
      </c>
      <c r="L49" s="53" t="s">
        <v>383</v>
      </c>
      <c r="M49" s="53" t="s">
        <v>384</v>
      </c>
      <c r="N49">
        <v>3757</v>
      </c>
    </row>
    <row r="50" spans="1:14" x14ac:dyDescent="0.3">
      <c r="A50" t="s">
        <v>385</v>
      </c>
      <c r="B50" t="str">
        <f t="shared" si="3"/>
        <v>PW</v>
      </c>
      <c r="K50" s="53" t="s">
        <v>382</v>
      </c>
      <c r="L50" s="53" t="s">
        <v>386</v>
      </c>
      <c r="M50" s="53" t="s">
        <v>387</v>
      </c>
      <c r="N50">
        <v>3757</v>
      </c>
    </row>
    <row r="51" spans="1:14" x14ac:dyDescent="0.3">
      <c r="A51" t="s">
        <v>388</v>
      </c>
      <c r="B51" t="str">
        <f t="shared" si="3"/>
        <v>RI</v>
      </c>
      <c r="K51" s="53" t="s">
        <v>389</v>
      </c>
      <c r="L51" s="53" t="s">
        <v>390</v>
      </c>
      <c r="M51" s="53" t="s">
        <v>391</v>
      </c>
      <c r="N51">
        <v>3757</v>
      </c>
    </row>
    <row r="52" spans="1:14" x14ac:dyDescent="0.3">
      <c r="A52" t="s">
        <v>392</v>
      </c>
      <c r="B52" t="str">
        <f t="shared" si="3"/>
        <v>SC</v>
      </c>
    </row>
    <row r="53" spans="1:14" x14ac:dyDescent="0.3">
      <c r="A53" t="s">
        <v>393</v>
      </c>
      <c r="B53" t="str">
        <f t="shared" si="3"/>
        <v>SD</v>
      </c>
    </row>
    <row r="54" spans="1:14" x14ac:dyDescent="0.3">
      <c r="A54" t="s">
        <v>394</v>
      </c>
      <c r="B54" t="str">
        <f t="shared" si="3"/>
        <v>TN</v>
      </c>
    </row>
    <row r="55" spans="1:14" x14ac:dyDescent="0.3">
      <c r="A55" t="s">
        <v>395</v>
      </c>
      <c r="B55" t="str">
        <f t="shared" si="3"/>
        <v>TX</v>
      </c>
    </row>
    <row r="56" spans="1:14" x14ac:dyDescent="0.3">
      <c r="A56" t="s">
        <v>396</v>
      </c>
      <c r="B56" t="str">
        <f t="shared" si="3"/>
        <v>UT</v>
      </c>
    </row>
    <row r="57" spans="1:14" x14ac:dyDescent="0.3">
      <c r="A57" t="s">
        <v>397</v>
      </c>
      <c r="B57" t="str">
        <f t="shared" si="3"/>
        <v>VA</v>
      </c>
    </row>
    <row r="58" spans="1:14" x14ac:dyDescent="0.3">
      <c r="A58" t="s">
        <v>398</v>
      </c>
      <c r="B58" t="str">
        <f t="shared" si="3"/>
        <v>VI</v>
      </c>
    </row>
    <row r="59" spans="1:14" x14ac:dyDescent="0.3">
      <c r="A59" t="s">
        <v>399</v>
      </c>
      <c r="B59" t="str">
        <f t="shared" si="3"/>
        <v>VT</v>
      </c>
    </row>
    <row r="60" spans="1:14" x14ac:dyDescent="0.3">
      <c r="A60" t="s">
        <v>400</v>
      </c>
      <c r="B60" t="str">
        <f t="shared" si="3"/>
        <v>WA</v>
      </c>
    </row>
    <row r="61" spans="1:14" x14ac:dyDescent="0.3">
      <c r="A61" t="s">
        <v>401</v>
      </c>
      <c r="B61" t="str">
        <f t="shared" si="3"/>
        <v>WI</v>
      </c>
    </row>
    <row r="62" spans="1:14" x14ac:dyDescent="0.3">
      <c r="A62" t="s">
        <v>402</v>
      </c>
      <c r="B62" t="str">
        <f t="shared" si="3"/>
        <v>WV</v>
      </c>
    </row>
    <row r="63" spans="1:14" x14ac:dyDescent="0.3">
      <c r="A63" t="s">
        <v>403</v>
      </c>
      <c r="B63" t="str">
        <f t="shared" ref="B63" si="4">RIGHT(A63,2)</f>
        <v>WY</v>
      </c>
    </row>
  </sheetData>
  <sheetProtection algorithmName="SHA-512" hashValue="neXdHRbiA66fQ/hbEZEqjLp0j12q66/pg3LkwwhEoF98LpXz87goL/p8kASKXOQlPx9TfT6nASjUCzCKxIy9FQ==" saltValue="z04G+nNgUwwcMwK1X1D+Lg==" spinCount="100000" sheet="1" objects="1" scenarios="1" formatCells="0" formatColumns="0" formatRows="0" sort="0" autoFilter="0"/>
  <autoFilter ref="K1:N1" xr:uid="{00000000-0001-0000-0100-000000000000}">
    <sortState xmlns:xlrd2="http://schemas.microsoft.com/office/spreadsheetml/2017/richdata2" ref="K2:N51">
      <sortCondition ref="K1"/>
    </sortState>
  </autoFilter>
  <sortState xmlns:xlrd2="http://schemas.microsoft.com/office/spreadsheetml/2017/richdata2" ref="K2:M51">
    <sortCondition ref="K2:K51"/>
  </sortState>
  <conditionalFormatting sqref="B1:B1048576">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nsmittal xmlns="c870a44b-d136-4c84-b14c-4005f568b8ea" xsi:nil="true"/>
    <Category xmlns="c870a44b-d136-4c84-b14c-4005f568b8ea">Charge Cards</Category>
    <Web_x002d_Server xmlns="c870a44b-d136-4c84-b14c-4005f568b8ea">doaweb</Web_x002d_Server>
    <Web_x002d_Source_x002d_Folder xmlns="c870a44b-d136-4c84-b14c-4005f568b8ea">forms</Web_x002d_Source_x002d_Folder>
    <Document_x002d_Type xmlns="c870a44b-d136-4c84-b14c-4005f568b8ea">Form</Document_x002d_Typ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9227C3DCDE23748BEEA625DCBB86246" ma:contentTypeVersion="8" ma:contentTypeDescription="Create a new document." ma:contentTypeScope="" ma:versionID="9bdf2cfbac8c51813859b5bc91ed3bae">
  <xsd:schema xmlns:xsd="http://www.w3.org/2001/XMLSchema" xmlns:xs="http://www.w3.org/2001/XMLSchema" xmlns:p="http://schemas.microsoft.com/office/2006/metadata/properties" xmlns:ns2="c870a44b-d136-4c84-b14c-4005f568b8ea" targetNamespace="http://schemas.microsoft.com/office/2006/metadata/properties" ma:root="true" ma:fieldsID="94125e07ec1de7967346bc2cf595bab0" ns2:_="">
    <xsd:import namespace="c870a44b-d136-4c84-b14c-4005f568b8ea"/>
    <xsd:element name="properties">
      <xsd:complexType>
        <xsd:sequence>
          <xsd:element name="documentManagement">
            <xsd:complexType>
              <xsd:all>
                <xsd:element ref="ns2:MediaServiceMetadata" minOccurs="0"/>
                <xsd:element ref="ns2:MediaServiceFastMetadata" minOccurs="0"/>
                <xsd:element ref="ns2:Category"/>
                <xsd:element ref="ns2:Document_x002d_Type" minOccurs="0"/>
                <xsd:element ref="ns2:Transmittal" minOccurs="0"/>
                <xsd:element ref="ns2:Web_x002d_Server"/>
                <xsd:element ref="ns2:Web_x002d_Source_x002d_Folder"/>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0a44b-d136-4c84-b14c-4005f568b8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ategory" ma:index="10" ma:displayName="Category" ma:default="Not Applicable" ma:format="Dropdown" ma:internalName="Category">
      <xsd:simpleType>
        <xsd:restriction base="dms:Choice">
          <xsd:enumeration value="Not Applicable"/>
          <xsd:enumeration value="Accounting"/>
          <xsd:enumeration value="ALDER"/>
          <xsd:enumeration value="Charge Cards"/>
          <xsd:enumeration value="Electronic Payments"/>
          <xsd:enumeration value="Enterprise Applications"/>
          <xsd:enumeration value="Internal Controls"/>
          <xsd:enumeration value="IRIS"/>
          <xsd:enumeration value="Moving"/>
          <xsd:enumeration value="Payroll"/>
          <xsd:enumeration value="Personnel"/>
          <xsd:enumeration value="Procurement"/>
          <xsd:enumeration value="Publications"/>
          <xsd:enumeration value="Systems Security"/>
          <xsd:enumeration value="Taxes"/>
          <xsd:enumeration value="Travel"/>
          <xsd:enumeration value="Vendors"/>
        </xsd:restriction>
      </xsd:simpleType>
    </xsd:element>
    <xsd:element name="Document_x002d_Type" ma:index="11" nillable="true" ma:displayName="Document-Type" ma:format="RadioButtons" ma:internalName="Document_x002d_Type">
      <xsd:simpleType>
        <xsd:restriction base="dms:Choice">
          <xsd:enumeration value="Alaska Admin Manual"/>
          <xsd:enumeration value="Calendar"/>
          <xsd:enumeration value="Form"/>
          <xsd:enumeration value="Reference"/>
          <xsd:enumeration value="Other"/>
          <xsd:enumeration value="OBSOLETE - removed from DOF website"/>
        </xsd:restriction>
      </xsd:simpleType>
    </xsd:element>
    <xsd:element name="Transmittal" ma:index="12" nillable="true" ma:displayName="Transmittal" ma:decimals="0" ma:description="Latest transmittal that updates section." ma:internalName="Transmittal">
      <xsd:simpleType>
        <xsd:restriction base="dms:Number"/>
      </xsd:simpleType>
    </xsd:element>
    <xsd:element name="Web_x002d_Server" ma:index="13" ma:displayName="Web-Server" ma:default="doaweb" ma:format="RadioButtons" ma:internalName="Web_x002d_Server">
      <xsd:simpleType>
        <xsd:restriction base="dms:Choice">
          <xsd:enumeration value="doaweb"/>
          <xsd:enumeration value="intranet/auth"/>
          <xsd:enumeration value="N/A"/>
        </xsd:restriction>
      </xsd:simpleType>
    </xsd:element>
    <xsd:element name="Web_x002d_Source_x002d_Folder" ma:index="14" ma:displayName="Web-Source-Folder" ma:description="Web Source Folder (from URL)" ma:format="Dropdown" ma:internalName="Web_x002d_Source_x002d_Folder">
      <xsd:simpleType>
        <xsd:restriction base="dms:Choice">
          <xsd:enumeration value="N/A-Intranet"/>
          <xsd:enumeration value="acct"/>
          <xsd:enumeration value="alder"/>
          <xsd:enumeration value="charge_cards"/>
          <xsd:enumeration value="controls"/>
          <xsd:enumeration value="css"/>
          <xsd:enumeration value="epay"/>
          <xsd:enumeration value="forms"/>
          <xsd:enumeration value="help"/>
          <xsd:enumeration value="images"/>
          <xsd:enumeration value="iris"/>
          <xsd:enumeration value="manuals"/>
          <xsd:enumeration value="manuals &gt; aam"/>
          <xsd:enumeration value="moving"/>
          <xsd:enumeration value="payroll"/>
          <xsd:enumeration value="payroll &gt; sal_sched"/>
          <xsd:enumeration value="reports"/>
          <xsd:enumeration value="scripts"/>
          <xsd:enumeration value="security"/>
          <xsd:enumeration value="ssa"/>
          <xsd:enumeration value="training"/>
          <xsd:enumeration value="travel"/>
          <xsd:enumeration value="updates"/>
          <xsd:enumeration value="OBSOLETE"/>
        </xsd:restriction>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4E9EE2-3BA1-40CA-82D7-A09F93AA8A5D}">
  <ds:schemaRefs>
    <ds:schemaRef ds:uri="http://www.w3.org/XML/1998/namespace"/>
    <ds:schemaRef ds:uri="http://schemas.microsoft.com/office/2006/metadata/properties"/>
    <ds:schemaRef ds:uri="http://schemas.openxmlformats.org/package/2006/metadata/core-properties"/>
    <ds:schemaRef ds:uri="http://purl.org/dc/dcmitype/"/>
    <ds:schemaRef ds:uri="http://purl.org/dc/terms/"/>
    <ds:schemaRef ds:uri="http://schemas.microsoft.com/office/2006/documentManagement/types"/>
    <ds:schemaRef ds:uri="http://schemas.microsoft.com/office/infopath/2007/PartnerControls"/>
    <ds:schemaRef ds:uri="c870a44b-d136-4c84-b14c-4005f568b8ea"/>
    <ds:schemaRef ds:uri="http://purl.org/dc/elements/1.1/"/>
  </ds:schemaRefs>
</ds:datastoreItem>
</file>

<file path=customXml/itemProps2.xml><?xml version="1.0" encoding="utf-8"?>
<ds:datastoreItem xmlns:ds="http://schemas.openxmlformats.org/officeDocument/2006/customXml" ds:itemID="{3E387160-0691-4A54-A611-D30728CC7959}">
  <ds:schemaRefs>
    <ds:schemaRef ds:uri="http://schemas.microsoft.com/sharepoint/v3/contenttype/forms"/>
  </ds:schemaRefs>
</ds:datastoreItem>
</file>

<file path=customXml/itemProps3.xml><?xml version="1.0" encoding="utf-8"?>
<ds:datastoreItem xmlns:ds="http://schemas.openxmlformats.org/officeDocument/2006/customXml" ds:itemID="{C6CF5D87-BF49-4D3C-B92C-00CEFD440F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70a44b-d136-4c84-b14c-4005f568b8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77</vt:i4>
      </vt:variant>
    </vt:vector>
  </HeadingPairs>
  <TitlesOfParts>
    <vt:vector size="83" baseType="lpstr">
      <vt:lpstr>Instructions</vt:lpstr>
      <vt:lpstr>Add User</vt:lpstr>
      <vt:lpstr>Delegate Signature Page</vt:lpstr>
      <vt:lpstr>DPA Signature Page</vt:lpstr>
      <vt:lpstr>DOF Use Only</vt:lpstr>
      <vt:lpstr>Lookup</vt:lpstr>
      <vt:lpstr>ACC_TYPE_INSTR</vt:lpstr>
      <vt:lpstr>ACC_TYPE_VALUE</vt:lpstr>
      <vt:lpstr>ACCT_INSTR</vt:lpstr>
      <vt:lpstr>ACCT_VALUE</vt:lpstr>
      <vt:lpstr>ADD_CTS_INSTR</vt:lpstr>
      <vt:lpstr>ADD_CTS_VALUE</vt:lpstr>
      <vt:lpstr>ADDR_LN1_INSTR</vt:lpstr>
      <vt:lpstr>ADDR_LN1_VALUE</vt:lpstr>
      <vt:lpstr>ADDR_LN2_INSTR</vt:lpstr>
      <vt:lpstr>ADDR_LN2_VALUE</vt:lpstr>
      <vt:lpstr>AGENT_NUM_INSTR</vt:lpstr>
      <vt:lpstr>AGENT1_VALUE</vt:lpstr>
      <vt:lpstr>AGENT2_VALUE</vt:lpstr>
      <vt:lpstr>AGENT3_VALUE</vt:lpstr>
      <vt:lpstr>BANK_INSTR</vt:lpstr>
      <vt:lpstr>BANK_VALUE</vt:lpstr>
      <vt:lpstr>CITY_INSTR</vt:lpstr>
      <vt:lpstr>CITY_VALUE</vt:lpstr>
      <vt:lpstr>COMPANY_INSTR</vt:lpstr>
      <vt:lpstr>COMPANY_VALUE</vt:lpstr>
      <vt:lpstr>DEPT</vt:lpstr>
      <vt:lpstr>DEPT_COLUMN</vt:lpstr>
      <vt:lpstr>DEPT_INSTR</vt:lpstr>
      <vt:lpstr>DEPT_LU</vt:lpstr>
      <vt:lpstr>DEPT_VALUE</vt:lpstr>
      <vt:lpstr>DeptStart</vt:lpstr>
      <vt:lpstr>EMAIL_INSTR</vt:lpstr>
      <vt:lpstr>EMAIL_VALUE</vt:lpstr>
      <vt:lpstr>EMP_ID_INSTR</vt:lpstr>
      <vt:lpstr>EMP_ID_VALUE</vt:lpstr>
      <vt:lpstr>FAX_INSTR</vt:lpstr>
      <vt:lpstr>FAX_VALUE</vt:lpstr>
      <vt:lpstr>FEG</vt:lpstr>
      <vt:lpstr>FEG_CH_MAINT</vt:lpstr>
      <vt:lpstr>FEG_INSTR</vt:lpstr>
      <vt:lpstr>FEG_MAC</vt:lpstr>
      <vt:lpstr>FEG_PAS004</vt:lpstr>
      <vt:lpstr>'Delegate Signature Page'!MI</vt:lpstr>
      <vt:lpstr>MI</vt:lpstr>
      <vt:lpstr>PCN_VALUE</vt:lpstr>
      <vt:lpstr>PH_INSTR</vt:lpstr>
      <vt:lpstr>PH_VALUE</vt:lpstr>
      <vt:lpstr>PREFIX</vt:lpstr>
      <vt:lpstr>'Add User'!Print_Area</vt:lpstr>
      <vt:lpstr>'Delegate Signature Page'!Print_Area</vt:lpstr>
      <vt:lpstr>'DPA Signature Page'!Print_Area</vt:lpstr>
      <vt:lpstr>Instructions!Print_Area</vt:lpstr>
      <vt:lpstr>Instructions!Print_Titles</vt:lpstr>
      <vt:lpstr>PW_INSTR</vt:lpstr>
      <vt:lpstr>PW_VALUE</vt:lpstr>
      <vt:lpstr>REQ_DATE_INSTR</vt:lpstr>
      <vt:lpstr>REQ_DATE_VALUE</vt:lpstr>
      <vt:lpstr>REQ_NAME_INSTR</vt:lpstr>
      <vt:lpstr>REQ_NAME_VALUE</vt:lpstr>
      <vt:lpstr>REQ_PH_INSTR</vt:lpstr>
      <vt:lpstr>REQ_PH_VALUE</vt:lpstr>
      <vt:lpstr>SEC_ACT_TYPE</vt:lpstr>
      <vt:lpstr>SEC_ACTN_VALUE</vt:lpstr>
      <vt:lpstr>SEC_TYPE_INSTR</vt:lpstr>
      <vt:lpstr>ST_INSTR</vt:lpstr>
      <vt:lpstr>ST_VALUE</vt:lpstr>
      <vt:lpstr>STATE</vt:lpstr>
      <vt:lpstr>STATEABBR</vt:lpstr>
      <vt:lpstr>STMT_CONT_INSTR</vt:lpstr>
      <vt:lpstr>STMT_CONT_VALUE</vt:lpstr>
      <vt:lpstr>STMT_INSTR</vt:lpstr>
      <vt:lpstr>STMT_VALUE</vt:lpstr>
      <vt:lpstr>USER_FN_INSTR</vt:lpstr>
      <vt:lpstr>USER_FN_VALUE</vt:lpstr>
      <vt:lpstr>USER_ID_INSTR</vt:lpstr>
      <vt:lpstr>USER_ID_VALUE</vt:lpstr>
      <vt:lpstr>USER_LN_INSTR</vt:lpstr>
      <vt:lpstr>USER_LN_VALUE</vt:lpstr>
      <vt:lpstr>USER_MI_INSTR</vt:lpstr>
      <vt:lpstr>USER_MI_VALUE</vt:lpstr>
      <vt:lpstr>ZIP_INSTR</vt:lpstr>
      <vt:lpstr>ZIP_VALUE</vt:lpstr>
    </vt:vector>
  </TitlesOfParts>
  <Manager/>
  <Company>State of Alaska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AccessOnline Add User Request</dc:title>
  <dc:subject/>
  <dc:creator>Amanda Thomas</dc:creator>
  <cp:keywords/>
  <dc:description/>
  <cp:lastModifiedBy>Thomas, Amanda S W (DOA)</cp:lastModifiedBy>
  <cp:revision/>
  <dcterms:created xsi:type="dcterms:W3CDTF">2016-12-17T00:17:21Z</dcterms:created>
  <dcterms:modified xsi:type="dcterms:W3CDTF">2024-03-02T03:18:21Z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0x01010039227C3DCDE23748BEEA625DCBB86246</vt:lpwstr>
  </property>
  <property fmtid="{D5CDD505-2E9C-101B-9397-08002B2CF9AE}" pid="3" name="Order">
    <vt:r8>85800</vt:r8>
  </property>
</Properties>
</file>