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wthomas\Documents\Website Files\payroll\resource\"/>
    </mc:Choice>
  </mc:AlternateContent>
  <xr:revisionPtr revIDLastSave="0" documentId="8_{7FB2EF61-13B7-48B6-805B-C46023EC0D4E}" xr6:coauthVersionLast="45" xr6:coauthVersionMax="45" xr10:uidLastSave="{00000000-0000-0000-0000-000000000000}"/>
  <bookViews>
    <workbookView xWindow="4992" yWindow="4992" windowWidth="34560" windowHeight="18684" xr2:uid="{00000000-000D-0000-FFFF-FFFF00000000}"/>
  </bookViews>
  <sheets>
    <sheet name="WAGES EARNED (2020)" sheetId="8" r:id="rId1"/>
    <sheet name="WAGES EARNED 2020-2024" sheetId="7" r:id="rId2"/>
  </sheets>
  <definedNames>
    <definedName name="_xlnm._FilterDatabase" localSheetId="0" hidden="1">'WAGES EARNED (2020)'!$A$8:$D$35</definedName>
    <definedName name="_xlnm.Print_Area" localSheetId="0">'WAGES EARNED (2020)'!$A$1:$M$38</definedName>
    <definedName name="_xlnm.Print_Area" localSheetId="1">'WAGES EARNED 2020-2024'!$A$1:$L$39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7" l="1"/>
  <c r="G9" i="7"/>
  <c r="L7" i="8" l="1"/>
  <c r="L8" i="8" s="1"/>
  <c r="L10" i="8" s="1"/>
  <c r="J11" i="8"/>
  <c r="L11" i="8" l="1"/>
  <c r="L12" i="8" s="1"/>
  <c r="B17" i="7"/>
  <c r="D17" i="7" s="1"/>
  <c r="B13" i="7"/>
  <c r="F17" i="7"/>
  <c r="I17" i="7" s="1"/>
  <c r="F13" i="7"/>
  <c r="H17" i="7" l="1"/>
  <c r="J17" i="7" s="1"/>
  <c r="C19" i="8" l="1"/>
  <c r="D33" i="8" l="1"/>
  <c r="D32" i="8"/>
  <c r="D31" i="8"/>
  <c r="D30" i="8"/>
  <c r="D29" i="8"/>
  <c r="D28" i="8"/>
  <c r="D27" i="8"/>
  <c r="D25" i="8"/>
  <c r="D24" i="8"/>
  <c r="D23" i="8"/>
  <c r="D22" i="8"/>
  <c r="D21" i="8"/>
  <c r="D20" i="8"/>
  <c r="D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35" i="8" l="1"/>
  <c r="C34" i="8"/>
  <c r="C28" i="8" l="1"/>
  <c r="C22" i="8"/>
  <c r="C30" i="8"/>
  <c r="C23" i="8"/>
  <c r="C31" i="8"/>
  <c r="C20" i="8"/>
  <c r="C29" i="8"/>
  <c r="C27" i="8"/>
  <c r="C26" i="8"/>
  <c r="C32" i="8"/>
  <c r="C25" i="8"/>
  <c r="C33" i="8"/>
  <c r="C21" i="8"/>
  <c r="C24" i="8"/>
  <c r="H18" i="8" l="1"/>
  <c r="C35" i="8"/>
  <c r="J33" i="7"/>
  <c r="H37" i="7" s="1"/>
  <c r="C33" i="7"/>
  <c r="J30" i="7"/>
  <c r="G37" i="7" s="1"/>
  <c r="C30" i="7"/>
  <c r="J27" i="7"/>
  <c r="F37" i="7" s="1"/>
  <c r="C27" i="7"/>
  <c r="J24" i="7"/>
  <c r="E37" i="7" s="1"/>
  <c r="C24" i="7"/>
  <c r="J21" i="7"/>
  <c r="D37" i="7" s="1"/>
  <c r="C21" i="7"/>
  <c r="C20" i="7"/>
  <c r="I13" i="7"/>
  <c r="D13" i="7"/>
  <c r="H13" i="7" s="1"/>
  <c r="J37" i="7" l="1"/>
  <c r="L37" i="7" s="1"/>
  <c r="J13" i="7"/>
  <c r="J20" i="7" s="1"/>
  <c r="D36" i="7" s="1"/>
  <c r="L36" i="7"/>
  <c r="L32" i="7"/>
  <c r="L29" i="7"/>
  <c r="L26" i="7"/>
  <c r="L23" i="7"/>
  <c r="L20" i="7"/>
  <c r="L21" i="7"/>
  <c r="L24" i="7"/>
  <c r="L27" i="7"/>
  <c r="L30" i="7"/>
  <c r="L33" i="7"/>
  <c r="J32" i="7" l="1"/>
  <c r="H36" i="7" s="1"/>
  <c r="L17" i="7"/>
  <c r="C32" i="7"/>
  <c r="C29" i="7"/>
  <c r="C26" i="7"/>
  <c r="C23" i="7"/>
  <c r="F20" i="7"/>
  <c r="J26" i="7"/>
  <c r="F36" i="7" s="1"/>
  <c r="J23" i="7"/>
  <c r="E36" i="7" s="1"/>
  <c r="J29" i="7"/>
  <c r="G36" i="7" s="1"/>
  <c r="J36" i="7" l="1"/>
  <c r="J3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Affatato, Paul J.</author>
  </authors>
  <commentList>
    <comment ref="L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your current SEMI salary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This is your annual salary based on SEMI pay cycles.</t>
        </r>
      </text>
    </comment>
    <comment ref="J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your standard workweek hours here.
For example, CEA is 40, Exempt is 37.5.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This is your hourly rate.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This is your converted bi-weekly salary, based on working your standard workweek hours X your hourly rate.
(Hourly Rate X Pay Period Hours = Salary)</t>
        </r>
      </text>
    </comment>
    <comment ref="B3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Partial pay period. Includes 12/28/20 through 12/31/20.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Earnings for the partial pay period:  12/28/20 through 12/31/20.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<sst xmlns="http://schemas.openxmlformats.org/spreadsheetml/2006/main" count="83" uniqueCount="52">
  <si>
    <t>BI-WEEKLY</t>
  </si>
  <si>
    <t>SEMI-MONTHLY</t>
  </si>
  <si>
    <t>Semi-Salary</t>
  </si>
  <si>
    <t>x 24</t>
  </si>
  <si>
    <t>Work Week</t>
  </si>
  <si>
    <t>)           =</t>
  </si>
  <si>
    <t>Daily Hrs</t>
  </si>
  <si>
    <t>Annually</t>
  </si>
  <si>
    <t>÷    (52 X</t>
  </si>
  <si>
    <t>BIWK Per Hour</t>
  </si>
  <si>
    <t>BIWK Daily</t>
  </si>
  <si>
    <t>BI-WEEKLY 6/1</t>
  </si>
  <si>
    <t>TOTAL</t>
  </si>
  <si>
    <t>SEMI</t>
  </si>
  <si>
    <t>Total</t>
  </si>
  <si>
    <t>SEMI PAY PERIOD SALARY</t>
  </si>
  <si>
    <t>÷ (52 X</t>
  </si>
  <si>
    <t>X</t>
  </si>
  <si>
    <t>)    =</t>
  </si>
  <si>
    <t>24 =</t>
  </si>
  <si>
    <t>BIWEEKLY HOURLY RATE</t>
  </si>
  <si>
    <t xml:space="preserve">     =</t>
  </si>
  <si>
    <t>BIWEEKLY PAY PERIOD WAGES</t>
  </si>
  <si>
    <t>Additional Wages Earned 2020-2024 On Bi-Weekly Pay =</t>
  </si>
  <si>
    <t>↔</t>
  </si>
  <si>
    <t>AVG SEMI Hourly Wage =</t>
  </si>
  <si>
    <t>BIWK Hourly Wage =</t>
  </si>
  <si>
    <t>2020 - 2024</t>
  </si>
  <si>
    <t>What does this show?</t>
  </si>
  <si>
    <t>DATE BEG</t>
  </si>
  <si>
    <t>DATE END</t>
  </si>
  <si>
    <t>EARNINGS</t>
  </si>
  <si>
    <t>Overtime Eligible:</t>
  </si>
  <si>
    <t>Overtime Ineligible:</t>
  </si>
  <si>
    <t>Standard Work Week Hours</t>
  </si>
  <si>
    <t xml:space="preserve">÷ 10 (Work Days) = </t>
  </si>
  <si>
    <t>Pay Period Hrs</t>
  </si>
  <si>
    <t>1/1/20 &amp; 12/31/20</t>
  </si>
  <si>
    <t>Difference in earnings between BIWK and SEMI
(BIWK - SEMI = additional earnings)</t>
  </si>
  <si>
    <t>for hours of work performed between</t>
  </si>
  <si>
    <t>Please Note: This document is provided for informational purposes only and is not intended to be controlling or binding in any way. Employees covered by a collective bargaining agreement are provided rights and conditions of employment, which are not amended by this document.</t>
  </si>
  <si>
    <t>WAGES EARNED
(PHASE 2: 6/1/2020 CONVERSION)</t>
  </si>
  <si>
    <t>BIWK Salary</t>
  </si>
  <si>
    <t>Check out the 5-year projection tab!</t>
  </si>
  <si>
    <t>Please note: This document is provided for informational purposes only and is not intended to be controlling or binding in any way. Employees covered by a collective bargaining agreement are provided rights and conditions of employment, which are not amended by this document.</t>
  </si>
  <si>
    <t>This demonstrates estimated wage earnings for work performed between 1/1 and 12/31 of 2020-2024.  Estimates are based on fulltime, standard 5 day (Mon-Fri) schedules, assuming salary remains unchanged during this time period.  Fulltime employees working alternate schedules could expect to see similar results from conversion to bi-weekly, however individual scenarios are not addressed by this calculator and these figures are intended to be demonstrative rather than literal.</t>
  </si>
  <si>
    <t>WAGES EARNED COMPARISON
(Phase 2: 6/1/2020 Conversion through 12/31/2024)</t>
  </si>
  <si>
    <r>
      <t xml:space="preserve">Enter Employee Semi Monthly Salary on the </t>
    </r>
    <r>
      <rPr>
        <b/>
        <i/>
        <sz val="11"/>
        <color theme="1"/>
        <rFont val="Calibri"/>
        <family val="2"/>
        <scheme val="minor"/>
      </rPr>
      <t>previous page</t>
    </r>
    <r>
      <rPr>
        <i/>
        <sz val="11"/>
        <color theme="1"/>
        <rFont val="Calibri"/>
        <family val="2"/>
        <scheme val="minor"/>
      </rPr>
      <t xml:space="preserve"> to populate here →</t>
    </r>
  </si>
  <si>
    <r>
      <t xml:space="preserve">← Enter Employee Standard Work Week Hours on the </t>
    </r>
    <r>
      <rPr>
        <b/>
        <i/>
        <sz val="11"/>
        <color theme="1"/>
        <rFont val="Calibri"/>
        <family val="2"/>
        <scheme val="minor"/>
      </rPr>
      <t>previous page</t>
    </r>
    <r>
      <rPr>
        <i/>
        <sz val="11"/>
        <color theme="1"/>
        <rFont val="Calibri"/>
        <family val="2"/>
        <scheme val="minor"/>
      </rPr>
      <t xml:space="preserve"> to populate here</t>
    </r>
  </si>
  <si>
    <t>This document is only intended to project wages for State of Alaska employees affected by the Phase 2 bi-weekly conversion, effective 6/1/2020.</t>
  </si>
  <si>
    <t>BIWK 6/1/2020</t>
  </si>
  <si>
    <t>Wages earned from 12/28 - 12/31 are included in a paycheck containing pay period 12/28/2020 - 1/10/2021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</si>
</sst>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;@"/>
    <numFmt numFmtId="166" formatCode="mmmm\ d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45">
        <stop position="0">
          <color theme="9" tint="0.59999389629810485"/>
        </stop>
        <stop position="1">
          <color theme="0" tint="-0.1490218817712943"/>
        </stop>
      </gradient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65" fontId="0" fillId="0" borderId="9" xfId="0" applyNumberFormat="1" applyFill="1" applyBorder="1" applyAlignment="1" applyProtection="1">
      <alignment horizontal="center"/>
    </xf>
    <xf numFmtId="165" fontId="0" fillId="3" borderId="9" xfId="0" applyNumberForma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164" fontId="6" fillId="4" borderId="0" xfId="0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right"/>
    </xf>
    <xf numFmtId="164" fontId="7" fillId="4" borderId="1" xfId="0" applyNumberFormat="1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/>
    </xf>
    <xf numFmtId="164" fontId="0" fillId="5" borderId="14" xfId="0" applyNumberFormat="1" applyFill="1" applyBorder="1" applyAlignment="1" applyProtection="1">
      <alignment horizontal="center"/>
    </xf>
    <xf numFmtId="164" fontId="0" fillId="4" borderId="14" xfId="0" applyNumberFormat="1" applyFill="1" applyBorder="1" applyAlignment="1" applyProtection="1">
      <alignment horizontal="center"/>
    </xf>
    <xf numFmtId="164" fontId="0" fillId="4" borderId="4" xfId="0" applyNumberFormat="1" applyFill="1" applyBorder="1" applyAlignment="1" applyProtection="1">
      <alignment horizontal="center"/>
    </xf>
    <xf numFmtId="164" fontId="0" fillId="3" borderId="14" xfId="0" applyNumberFormat="1" applyFont="1" applyFill="1" applyBorder="1" applyAlignment="1" applyProtection="1">
      <alignment horizontal="center"/>
    </xf>
    <xf numFmtId="164" fontId="2" fillId="4" borderId="14" xfId="0" applyNumberFormat="1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64" fontId="0" fillId="5" borderId="15" xfId="0" applyNumberForma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2" fillId="5" borderId="15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0" fillId="0" borderId="4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164" fontId="0" fillId="5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0" fillId="5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/>
    </xf>
    <xf numFmtId="164" fontId="2" fillId="4" borderId="0" xfId="0" applyNumberFormat="1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164" fontId="0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164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164" fontId="2" fillId="0" borderId="1" xfId="0" applyNumberFormat="1" applyFont="1" applyFill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4" fontId="2" fillId="4" borderId="8" xfId="0" applyNumberFormat="1" applyFont="1" applyFill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1" xfId="0" applyFont="1" applyBorder="1" applyProtection="1"/>
    <xf numFmtId="0" fontId="0" fillId="0" borderId="7" xfId="0" applyFont="1" applyBorder="1" applyProtection="1"/>
    <xf numFmtId="166" fontId="0" fillId="0" borderId="0" xfId="0" applyNumberFormat="1" applyFont="1" applyAlignment="1" applyProtection="1">
      <alignment horizontal="center"/>
    </xf>
    <xf numFmtId="0" fontId="0" fillId="4" borderId="7" xfId="0" applyFont="1" applyFill="1" applyBorder="1" applyAlignment="1" applyProtection="1">
      <alignment horizontal="right"/>
    </xf>
    <xf numFmtId="164" fontId="2" fillId="4" borderId="6" xfId="0" applyNumberFormat="1" applyFont="1" applyFill="1" applyBorder="1" applyProtection="1"/>
    <xf numFmtId="0" fontId="0" fillId="0" borderId="0" xfId="0" applyFont="1" applyAlignment="1" applyProtection="1">
      <alignment horizontal="right" vertical="center"/>
    </xf>
    <xf numFmtId="164" fontId="2" fillId="4" borderId="0" xfId="0" applyNumberFormat="1" applyFont="1" applyFill="1" applyAlignment="1" applyProtection="1">
      <alignment horizontal="left" vertical="center"/>
    </xf>
    <xf numFmtId="0" fontId="0" fillId="5" borderId="0" xfId="0" applyFont="1" applyFill="1" applyAlignment="1" applyProtection="1">
      <alignment horizontal="right"/>
    </xf>
    <xf numFmtId="164" fontId="2" fillId="5" borderId="4" xfId="0" applyNumberFormat="1" applyFont="1" applyFill="1" applyBorder="1" applyProtection="1"/>
    <xf numFmtId="164" fontId="11" fillId="5" borderId="0" xfId="0" applyNumberFormat="1" applyFont="1" applyFill="1" applyAlignment="1" applyProtection="1">
      <alignment horizontal="left" vertical="center"/>
    </xf>
    <xf numFmtId="164" fontId="0" fillId="5" borderId="0" xfId="0" applyNumberFormat="1" applyFont="1" applyFill="1" applyAlignment="1" applyProtection="1">
      <alignment horizontal="left" vertical="center"/>
    </xf>
    <xf numFmtId="0" fontId="0" fillId="4" borderId="1" xfId="0" applyFont="1" applyFill="1" applyBorder="1" applyAlignment="1" applyProtection="1">
      <alignment horizontal="right"/>
    </xf>
    <xf numFmtId="164" fontId="0" fillId="4" borderId="2" xfId="0" applyNumberFormat="1" applyFont="1" applyFill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horizontal="center" vertical="center"/>
    </xf>
    <xf numFmtId="164" fontId="2" fillId="4" borderId="2" xfId="0" applyNumberFormat="1" applyFont="1" applyFill="1" applyBorder="1" applyAlignment="1" applyProtection="1">
      <alignment horizontal="center"/>
    </xf>
    <xf numFmtId="164" fontId="0" fillId="5" borderId="6" xfId="0" applyNumberFormat="1" applyFont="1" applyFill="1" applyBorder="1" applyAlignment="1" applyProtection="1">
      <alignment horizontal="center" vertical="center"/>
    </xf>
    <xf numFmtId="164" fontId="0" fillId="5" borderId="0" xfId="0" applyNumberFormat="1" applyFont="1" applyFill="1" applyBorder="1" applyAlignment="1" applyProtection="1">
      <alignment horizontal="center" vertical="center"/>
    </xf>
    <xf numFmtId="164" fontId="2" fillId="5" borderId="6" xfId="0" applyNumberFormat="1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center"/>
    </xf>
    <xf numFmtId="164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4" fontId="2" fillId="3" borderId="13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164" fontId="0" fillId="2" borderId="1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center"/>
    </xf>
    <xf numFmtId="0" fontId="10" fillId="3" borderId="14" xfId="0" applyFont="1" applyFill="1" applyBorder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4" fontId="3" fillId="3" borderId="6" xfId="0" applyNumberFormat="1" applyFont="1" applyFill="1" applyBorder="1" applyAlignment="1" applyProtection="1">
      <alignment horizontal="center" vertical="top"/>
    </xf>
    <xf numFmtId="164" fontId="3" fillId="3" borderId="0" xfId="0" applyNumberFormat="1" applyFont="1" applyFill="1" applyBorder="1" applyAlignment="1" applyProtection="1">
      <alignment horizontal="center" vertical="top"/>
    </xf>
    <xf numFmtId="164" fontId="3" fillId="3" borderId="8" xfId="0" applyNumberFormat="1" applyFont="1" applyFill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164" fontId="3" fillId="3" borderId="2" xfId="0" applyNumberFormat="1" applyFont="1" applyFill="1" applyBorder="1" applyAlignment="1" applyProtection="1">
      <alignment horizontal="center" vertical="top"/>
    </xf>
    <xf numFmtId="164" fontId="3" fillId="3" borderId="1" xfId="0" applyNumberFormat="1" applyFont="1" applyFill="1" applyBorder="1" applyAlignment="1" applyProtection="1">
      <alignment horizontal="center" vertical="top"/>
    </xf>
    <xf numFmtId="164" fontId="3" fillId="3" borderId="7" xfId="0" applyNumberFormat="1" applyFont="1" applyFill="1" applyBorder="1" applyAlignment="1" applyProtection="1">
      <alignment horizontal="center" vertical="top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3" fillId="3" borderId="4" xfId="0" applyNumberFormat="1" applyFont="1" applyFill="1" applyBorder="1" applyAlignment="1" applyProtection="1">
      <alignment horizontal="center" vertical="top"/>
    </xf>
    <xf numFmtId="164" fontId="3" fillId="3" borderId="3" xfId="0" applyNumberFormat="1" applyFont="1" applyFill="1" applyBorder="1" applyAlignment="1" applyProtection="1">
      <alignment horizontal="center" vertical="top"/>
    </xf>
    <xf numFmtId="164" fontId="3" fillId="3" borderId="5" xfId="0" applyNumberFormat="1" applyFont="1" applyFill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wrapText="1"/>
    </xf>
    <xf numFmtId="0" fontId="10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center"/>
    </xf>
    <xf numFmtId="0" fontId="0" fillId="5" borderId="7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/>
    </xf>
    <xf numFmtId="0" fontId="0" fillId="4" borderId="2" xfId="0" applyFont="1" applyFill="1" applyBorder="1" applyAlignment="1" applyProtection="1">
      <alignment horizontal="center"/>
    </xf>
    <xf numFmtId="0" fontId="0" fillId="5" borderId="4" xfId="0" applyFont="1" applyFill="1" applyBorder="1" applyAlignment="1" applyProtection="1">
      <alignment horizontal="center"/>
    </xf>
    <xf numFmtId="0" fontId="0" fillId="5" borderId="3" xfId="0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>
      <alignment horizontal="center"/>
    </xf>
    <xf numFmtId="0" fontId="2" fillId="7" borderId="14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</xf>
    <xf numFmtId="0" fontId="0" fillId="0" borderId="1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right"/>
    </xf>
    <xf numFmtId="0" fontId="2" fillId="3" borderId="11" xfId="0" applyFont="1" applyFill="1" applyBorder="1" applyAlignment="1" applyProtection="1">
      <alignment horizontal="right"/>
    </xf>
    <xf numFmtId="0" fontId="2" fillId="3" borderId="12" xfId="0" applyFont="1" applyFill="1" applyBorder="1" applyAlignment="1" applyProtection="1">
      <alignment horizontal="right"/>
    </xf>
    <xf numFmtId="164" fontId="0" fillId="0" borderId="0" xfId="0" applyNumberFormat="1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/>
    </xf>
    <xf numFmtId="0" fontId="2" fillId="0" borderId="6" xfId="0" quotePrefix="1" applyFont="1" applyBorder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  <pageSetUpPr fitToPage="1"/>
  </sheetPr>
  <dimension ref="A1:AH38"/>
  <sheetViews>
    <sheetView showGridLines="0" tabSelected="1" workbookViewId="0">
      <pane ySplit="4" topLeftCell="A5" activePane="bottomLeft" state="frozen"/>
      <selection pane="bottomLeft" activeCell="L6" sqref="L6"/>
    </sheetView>
  </sheetViews>
  <sheetFormatPr defaultColWidth="10.6640625" defaultRowHeight="14.4" x14ac:dyDescent="0.3"/>
  <cols>
    <col min="1" max="6" width="12.109375" style="5" customWidth="1"/>
    <col min="7" max="7" width="1.44140625" style="4" customWidth="1"/>
    <col min="8" max="13" width="12.109375" style="4" customWidth="1"/>
    <col min="14" max="14" width="10.6640625" style="25"/>
    <col min="15" max="16" width="10.6640625" style="4"/>
    <col min="17" max="18" width="11.109375" style="4" bestFit="1" customWidth="1"/>
    <col min="19" max="19" width="10.6640625" style="4"/>
    <col min="20" max="20" width="1.44140625" style="4" customWidth="1"/>
    <col min="21" max="21" width="10.6640625" style="4"/>
    <col min="22" max="23" width="11.109375" style="4" bestFit="1" customWidth="1"/>
    <col min="24" max="24" width="10.6640625" style="4"/>
    <col min="25" max="25" width="1.44140625" style="4" customWidth="1"/>
    <col min="26" max="26" width="10.6640625" style="4"/>
    <col min="27" max="28" width="11.109375" style="4" bestFit="1" customWidth="1"/>
    <col min="29" max="29" width="10.6640625" style="4"/>
    <col min="30" max="30" width="1.44140625" style="4" customWidth="1"/>
    <col min="31" max="31" width="10.6640625" style="4"/>
    <col min="32" max="33" width="11.109375" style="4" bestFit="1" customWidth="1"/>
    <col min="34" max="16384" width="10.6640625" style="4"/>
  </cols>
  <sheetData>
    <row r="1" spans="1:34" ht="30" customHeight="1" thickBot="1" x14ac:dyDescent="0.35">
      <c r="A1" s="101" t="s">
        <v>41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7.5" customHeight="1" x14ac:dyDescent="0.3"/>
    <row r="3" spans="1:34" ht="15" customHeight="1" x14ac:dyDescent="0.3">
      <c r="A3" s="108" t="s">
        <v>44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34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34" ht="7.5" customHeight="1" x14ac:dyDescent="0.3"/>
    <row r="6" spans="1:34" ht="15" customHeight="1" x14ac:dyDescent="0.3">
      <c r="A6" s="114">
        <v>2020</v>
      </c>
      <c r="B6" s="114"/>
      <c r="C6" s="114"/>
      <c r="D6" s="114"/>
      <c r="E6" s="114"/>
      <c r="F6" s="114"/>
      <c r="H6" s="112" t="s">
        <v>15</v>
      </c>
      <c r="I6" s="113"/>
      <c r="J6" s="113"/>
      <c r="K6" s="113"/>
      <c r="L6" s="2"/>
      <c r="M6" s="10"/>
    </row>
    <row r="7" spans="1:34" ht="15" customHeight="1" x14ac:dyDescent="0.3">
      <c r="A7" s="104" t="s">
        <v>50</v>
      </c>
      <c r="B7" s="104"/>
      <c r="C7" s="105"/>
      <c r="D7" s="106" t="s">
        <v>13</v>
      </c>
      <c r="E7" s="107"/>
      <c r="F7" s="107"/>
      <c r="H7" s="11"/>
      <c r="I7" s="12"/>
      <c r="J7" s="13" t="s">
        <v>17</v>
      </c>
      <c r="K7" s="14" t="s">
        <v>19</v>
      </c>
      <c r="L7" s="15">
        <f>L6*24</f>
        <v>0</v>
      </c>
      <c r="M7" s="16"/>
    </row>
    <row r="8" spans="1:34" ht="15" customHeight="1" x14ac:dyDescent="0.3">
      <c r="A8" s="6" t="s">
        <v>29</v>
      </c>
      <c r="B8" s="6" t="s">
        <v>30</v>
      </c>
      <c r="C8" s="27" t="s">
        <v>31</v>
      </c>
      <c r="D8" s="33" t="s">
        <v>31</v>
      </c>
      <c r="E8" s="6" t="s">
        <v>29</v>
      </c>
      <c r="F8" s="6" t="s">
        <v>30</v>
      </c>
      <c r="H8" s="11"/>
      <c r="I8" s="17" t="s">
        <v>16</v>
      </c>
      <c r="J8" s="1">
        <v>37.5</v>
      </c>
      <c r="K8" s="18" t="s">
        <v>18</v>
      </c>
      <c r="L8" s="15">
        <f>ROUND(L7/(52*J8),2)</f>
        <v>0</v>
      </c>
      <c r="M8" s="16"/>
    </row>
    <row r="9" spans="1:34" ht="15" customHeight="1" x14ac:dyDescent="0.3">
      <c r="A9" s="7">
        <v>43831</v>
      </c>
      <c r="B9" s="7">
        <v>43845</v>
      </c>
      <c r="C9" s="28">
        <f t="shared" ref="C9:D18" si="0">$L$6</f>
        <v>0</v>
      </c>
      <c r="D9" s="34">
        <f t="shared" si="0"/>
        <v>0</v>
      </c>
      <c r="E9" s="7">
        <v>43831</v>
      </c>
      <c r="F9" s="7">
        <v>43845</v>
      </c>
      <c r="H9" s="11"/>
      <c r="I9" s="19"/>
      <c r="J9" s="12"/>
      <c r="K9" s="12"/>
      <c r="L9" s="12"/>
      <c r="M9" s="16"/>
    </row>
    <row r="10" spans="1:34" ht="15" customHeight="1" x14ac:dyDescent="0.3">
      <c r="A10" s="7">
        <v>43846</v>
      </c>
      <c r="B10" s="7">
        <v>43861</v>
      </c>
      <c r="C10" s="28">
        <f t="shared" si="0"/>
        <v>0</v>
      </c>
      <c r="D10" s="34">
        <f t="shared" si="0"/>
        <v>0</v>
      </c>
      <c r="E10" s="7">
        <v>43846</v>
      </c>
      <c r="F10" s="7">
        <v>43861</v>
      </c>
      <c r="H10" s="129" t="s">
        <v>20</v>
      </c>
      <c r="I10" s="130"/>
      <c r="J10" s="130"/>
      <c r="K10" s="130"/>
      <c r="L10" s="20">
        <f>L8</f>
        <v>0</v>
      </c>
      <c r="M10" s="16"/>
    </row>
    <row r="11" spans="1:34" ht="15" customHeight="1" x14ac:dyDescent="0.3">
      <c r="A11" s="7">
        <v>43862</v>
      </c>
      <c r="B11" s="7">
        <v>43876</v>
      </c>
      <c r="C11" s="28">
        <f t="shared" si="0"/>
        <v>0</v>
      </c>
      <c r="D11" s="34">
        <f t="shared" si="0"/>
        <v>0</v>
      </c>
      <c r="E11" s="7">
        <v>43862</v>
      </c>
      <c r="F11" s="7">
        <v>43876</v>
      </c>
      <c r="H11" s="21"/>
      <c r="I11" s="13"/>
      <c r="J11" s="13" t="str">
        <f>"X "&amp;J8*2</f>
        <v>X 75</v>
      </c>
      <c r="K11" s="14" t="s">
        <v>21</v>
      </c>
      <c r="L11" s="15">
        <f>L10*(J8*2)</f>
        <v>0</v>
      </c>
      <c r="M11" s="16"/>
    </row>
    <row r="12" spans="1:34" ht="15" customHeight="1" x14ac:dyDescent="0.3">
      <c r="A12" s="7">
        <v>43877</v>
      </c>
      <c r="B12" s="7">
        <v>43890</v>
      </c>
      <c r="C12" s="28">
        <f t="shared" si="0"/>
        <v>0</v>
      </c>
      <c r="D12" s="34">
        <f t="shared" si="0"/>
        <v>0</v>
      </c>
      <c r="E12" s="7">
        <v>43877</v>
      </c>
      <c r="F12" s="7">
        <v>43890</v>
      </c>
      <c r="H12" s="127" t="s">
        <v>22</v>
      </c>
      <c r="I12" s="128"/>
      <c r="J12" s="128"/>
      <c r="K12" s="128"/>
      <c r="L12" s="22">
        <f>L11</f>
        <v>0</v>
      </c>
      <c r="M12" s="23"/>
    </row>
    <row r="13" spans="1:34" ht="15" customHeight="1" x14ac:dyDescent="0.3">
      <c r="A13" s="7">
        <v>43891</v>
      </c>
      <c r="B13" s="7">
        <v>43905</v>
      </c>
      <c r="C13" s="28">
        <f t="shared" si="0"/>
        <v>0</v>
      </c>
      <c r="D13" s="34">
        <f t="shared" si="0"/>
        <v>0</v>
      </c>
      <c r="E13" s="7">
        <v>43891</v>
      </c>
      <c r="F13" s="7">
        <v>43905</v>
      </c>
      <c r="H13" s="134" t="s">
        <v>38</v>
      </c>
      <c r="I13" s="135"/>
      <c r="J13" s="135"/>
      <c r="K13" s="135"/>
      <c r="L13" s="135"/>
      <c r="M13" s="136"/>
    </row>
    <row r="14" spans="1:34" ht="15" customHeight="1" x14ac:dyDescent="0.3">
      <c r="A14" s="7">
        <v>43906</v>
      </c>
      <c r="B14" s="7">
        <v>43921</v>
      </c>
      <c r="C14" s="28">
        <f t="shared" si="0"/>
        <v>0</v>
      </c>
      <c r="D14" s="34">
        <f t="shared" si="0"/>
        <v>0</v>
      </c>
      <c r="E14" s="7">
        <v>43906</v>
      </c>
      <c r="F14" s="7">
        <v>43921</v>
      </c>
      <c r="H14" s="137"/>
      <c r="I14" s="138"/>
      <c r="J14" s="138"/>
      <c r="K14" s="138"/>
      <c r="L14" s="138"/>
      <c r="M14" s="139"/>
    </row>
    <row r="15" spans="1:34" ht="15" customHeight="1" x14ac:dyDescent="0.3">
      <c r="A15" s="7">
        <v>43922</v>
      </c>
      <c r="B15" s="7">
        <v>43936</v>
      </c>
      <c r="C15" s="28">
        <f t="shared" si="0"/>
        <v>0</v>
      </c>
      <c r="D15" s="34">
        <f t="shared" si="0"/>
        <v>0</v>
      </c>
      <c r="E15" s="7">
        <v>43922</v>
      </c>
      <c r="F15" s="7">
        <v>43936</v>
      </c>
      <c r="H15" s="137"/>
      <c r="I15" s="138"/>
      <c r="J15" s="138"/>
      <c r="K15" s="138"/>
      <c r="L15" s="138"/>
      <c r="M15" s="139"/>
    </row>
    <row r="16" spans="1:34" ht="15" customHeight="1" x14ac:dyDescent="0.3">
      <c r="A16" s="7">
        <v>43937</v>
      </c>
      <c r="B16" s="7">
        <v>43951</v>
      </c>
      <c r="C16" s="28">
        <f t="shared" si="0"/>
        <v>0</v>
      </c>
      <c r="D16" s="34">
        <f t="shared" si="0"/>
        <v>0</v>
      </c>
      <c r="E16" s="7">
        <v>43937</v>
      </c>
      <c r="F16" s="7">
        <v>43951</v>
      </c>
      <c r="H16" s="137"/>
      <c r="I16" s="138"/>
      <c r="J16" s="138"/>
      <c r="K16" s="138"/>
      <c r="L16" s="138"/>
      <c r="M16" s="139"/>
    </row>
    <row r="17" spans="1:13" ht="15" customHeight="1" x14ac:dyDescent="0.3">
      <c r="A17" s="7">
        <v>43952</v>
      </c>
      <c r="B17" s="7">
        <v>43966</v>
      </c>
      <c r="C17" s="28">
        <f t="shared" si="0"/>
        <v>0</v>
      </c>
      <c r="D17" s="34">
        <f t="shared" si="0"/>
        <v>0</v>
      </c>
      <c r="E17" s="7">
        <v>43952</v>
      </c>
      <c r="F17" s="7">
        <v>43966</v>
      </c>
      <c r="H17" s="140"/>
      <c r="I17" s="141"/>
      <c r="J17" s="141"/>
      <c r="K17" s="141"/>
      <c r="L17" s="141"/>
      <c r="M17" s="142"/>
    </row>
    <row r="18" spans="1:13" ht="15" customHeight="1" x14ac:dyDescent="0.3">
      <c r="A18" s="7">
        <v>43967</v>
      </c>
      <c r="B18" s="7">
        <v>43982</v>
      </c>
      <c r="C18" s="28">
        <f t="shared" si="0"/>
        <v>0</v>
      </c>
      <c r="D18" s="34">
        <f t="shared" si="0"/>
        <v>0</v>
      </c>
      <c r="E18" s="7">
        <v>43967</v>
      </c>
      <c r="F18" s="7">
        <v>43982</v>
      </c>
      <c r="H18" s="131" t="str">
        <f>TEXT(SUM(C9:C34)-SUM(D9:D34),"$##.00")&amp;" additional earnings"</f>
        <v>$.00 additional earnings</v>
      </c>
      <c r="I18" s="132"/>
      <c r="J18" s="132"/>
      <c r="K18" s="132"/>
      <c r="L18" s="132"/>
      <c r="M18" s="133"/>
    </row>
    <row r="19" spans="1:13" ht="15" customHeight="1" x14ac:dyDescent="0.3">
      <c r="A19" s="7">
        <v>43983</v>
      </c>
      <c r="B19" s="7">
        <v>43996</v>
      </c>
      <c r="C19" s="29">
        <f t="shared" ref="C19:C33" si="1">$L$12</f>
        <v>0</v>
      </c>
      <c r="D19" s="34">
        <f t="shared" ref="D19:D25" si="2">$L$6</f>
        <v>0</v>
      </c>
      <c r="E19" s="7">
        <v>43983</v>
      </c>
      <c r="F19" s="7">
        <v>43997</v>
      </c>
      <c r="H19" s="109"/>
      <c r="I19" s="110"/>
      <c r="J19" s="110"/>
      <c r="K19" s="110"/>
      <c r="L19" s="110"/>
      <c r="M19" s="111"/>
    </row>
    <row r="20" spans="1:13" ht="15" customHeight="1" x14ac:dyDescent="0.3">
      <c r="A20" s="7">
        <v>43997</v>
      </c>
      <c r="B20" s="7">
        <v>44010</v>
      </c>
      <c r="C20" s="29">
        <f t="shared" si="1"/>
        <v>0</v>
      </c>
      <c r="D20" s="34">
        <f t="shared" si="2"/>
        <v>0</v>
      </c>
      <c r="E20" s="7">
        <v>43998</v>
      </c>
      <c r="F20" s="7">
        <v>44012</v>
      </c>
      <c r="H20" s="109" t="s">
        <v>39</v>
      </c>
      <c r="I20" s="110"/>
      <c r="J20" s="110"/>
      <c r="K20" s="110"/>
      <c r="L20" s="110"/>
      <c r="M20" s="111"/>
    </row>
    <row r="21" spans="1:13" ht="15" customHeight="1" x14ac:dyDescent="0.3">
      <c r="A21" s="7">
        <v>44011</v>
      </c>
      <c r="B21" s="7">
        <v>44024</v>
      </c>
      <c r="C21" s="29">
        <f t="shared" si="1"/>
        <v>0</v>
      </c>
      <c r="D21" s="34">
        <f t="shared" si="2"/>
        <v>0</v>
      </c>
      <c r="E21" s="7">
        <v>44013</v>
      </c>
      <c r="F21" s="7">
        <v>44027</v>
      </c>
      <c r="H21" s="109"/>
      <c r="I21" s="110"/>
      <c r="J21" s="110"/>
      <c r="K21" s="110"/>
      <c r="L21" s="110"/>
      <c r="M21" s="111"/>
    </row>
    <row r="22" spans="1:13" ht="15" customHeight="1" x14ac:dyDescent="0.3">
      <c r="A22" s="7">
        <v>44025</v>
      </c>
      <c r="B22" s="7">
        <v>44038</v>
      </c>
      <c r="C22" s="29">
        <f t="shared" si="1"/>
        <v>0</v>
      </c>
      <c r="D22" s="34">
        <f t="shared" si="2"/>
        <v>0</v>
      </c>
      <c r="E22" s="7">
        <v>44028</v>
      </c>
      <c r="F22" s="7">
        <v>44043</v>
      </c>
      <c r="H22" s="109" t="s">
        <v>37</v>
      </c>
      <c r="I22" s="110"/>
      <c r="J22" s="110"/>
      <c r="K22" s="110"/>
      <c r="L22" s="110"/>
      <c r="M22" s="111"/>
    </row>
    <row r="23" spans="1:13" ht="15" customHeight="1" x14ac:dyDescent="0.3">
      <c r="A23" s="7">
        <v>44039</v>
      </c>
      <c r="B23" s="7">
        <v>44052</v>
      </c>
      <c r="C23" s="29">
        <f t="shared" si="1"/>
        <v>0</v>
      </c>
      <c r="D23" s="34">
        <f t="shared" si="2"/>
        <v>0</v>
      </c>
      <c r="E23" s="7">
        <v>44044</v>
      </c>
      <c r="F23" s="7">
        <v>44058</v>
      </c>
      <c r="H23" s="115"/>
      <c r="I23" s="116"/>
      <c r="J23" s="116"/>
      <c r="K23" s="116"/>
      <c r="L23" s="116"/>
      <c r="M23" s="117"/>
    </row>
    <row r="24" spans="1:13" ht="15" customHeight="1" x14ac:dyDescent="0.3">
      <c r="A24" s="7">
        <v>44053</v>
      </c>
      <c r="B24" s="7">
        <v>44066</v>
      </c>
      <c r="C24" s="29">
        <f t="shared" si="1"/>
        <v>0</v>
      </c>
      <c r="D24" s="34">
        <f t="shared" si="2"/>
        <v>0</v>
      </c>
      <c r="E24" s="7">
        <v>44059</v>
      </c>
      <c r="F24" s="7">
        <v>44074</v>
      </c>
      <c r="H24" s="118" t="s">
        <v>49</v>
      </c>
      <c r="I24" s="119"/>
      <c r="J24" s="119"/>
      <c r="K24" s="119"/>
      <c r="L24" s="119"/>
      <c r="M24" s="120"/>
    </row>
    <row r="25" spans="1:13" ht="15" customHeight="1" x14ac:dyDescent="0.3">
      <c r="A25" s="7">
        <v>44067</v>
      </c>
      <c r="B25" s="7">
        <v>44080</v>
      </c>
      <c r="C25" s="29">
        <f t="shared" si="1"/>
        <v>0</v>
      </c>
      <c r="D25" s="34">
        <f t="shared" si="2"/>
        <v>0</v>
      </c>
      <c r="E25" s="7">
        <v>44075</v>
      </c>
      <c r="F25" s="7">
        <v>44089</v>
      </c>
      <c r="H25" s="121"/>
      <c r="I25" s="122"/>
      <c r="J25" s="122"/>
      <c r="K25" s="122"/>
      <c r="L25" s="122"/>
      <c r="M25" s="123"/>
    </row>
    <row r="26" spans="1:13" ht="15" customHeight="1" x14ac:dyDescent="0.3">
      <c r="A26" s="7">
        <v>44081</v>
      </c>
      <c r="B26" s="7">
        <v>44094</v>
      </c>
      <c r="C26" s="29">
        <f t="shared" si="1"/>
        <v>0</v>
      </c>
      <c r="D26" s="35"/>
      <c r="E26" s="7"/>
      <c r="F26" s="7"/>
      <c r="H26" s="121"/>
      <c r="I26" s="122"/>
      <c r="J26" s="122"/>
      <c r="K26" s="122"/>
      <c r="L26" s="122"/>
      <c r="M26" s="123"/>
    </row>
    <row r="27" spans="1:13" ht="15" customHeight="1" x14ac:dyDescent="0.3">
      <c r="A27" s="7">
        <v>44095</v>
      </c>
      <c r="B27" s="7">
        <v>44108</v>
      </c>
      <c r="C27" s="29">
        <f t="shared" si="1"/>
        <v>0</v>
      </c>
      <c r="D27" s="34">
        <f t="shared" ref="D27:D33" si="3">$L$6</f>
        <v>0</v>
      </c>
      <c r="E27" s="7">
        <v>44090</v>
      </c>
      <c r="F27" s="7">
        <v>44104</v>
      </c>
      <c r="H27" s="121"/>
      <c r="I27" s="122"/>
      <c r="J27" s="122"/>
      <c r="K27" s="122"/>
      <c r="L27" s="122"/>
      <c r="M27" s="123"/>
    </row>
    <row r="28" spans="1:13" ht="15" customHeight="1" x14ac:dyDescent="0.3">
      <c r="A28" s="7">
        <v>44109</v>
      </c>
      <c r="B28" s="7">
        <v>44122</v>
      </c>
      <c r="C28" s="29">
        <f t="shared" si="1"/>
        <v>0</v>
      </c>
      <c r="D28" s="34">
        <f t="shared" si="3"/>
        <v>0</v>
      </c>
      <c r="E28" s="7">
        <v>44105</v>
      </c>
      <c r="F28" s="7">
        <v>44119</v>
      </c>
      <c r="H28" s="121"/>
      <c r="I28" s="122"/>
      <c r="J28" s="122"/>
      <c r="K28" s="122"/>
      <c r="L28" s="122"/>
      <c r="M28" s="123"/>
    </row>
    <row r="29" spans="1:13" ht="15" customHeight="1" x14ac:dyDescent="0.3">
      <c r="A29" s="7">
        <v>44123</v>
      </c>
      <c r="B29" s="7">
        <v>44136</v>
      </c>
      <c r="C29" s="29">
        <f t="shared" si="1"/>
        <v>0</v>
      </c>
      <c r="D29" s="34">
        <f t="shared" si="3"/>
        <v>0</v>
      </c>
      <c r="E29" s="7">
        <v>44120</v>
      </c>
      <c r="F29" s="7">
        <v>44135</v>
      </c>
      <c r="H29" s="121"/>
      <c r="I29" s="122"/>
      <c r="J29" s="122"/>
      <c r="K29" s="122"/>
      <c r="L29" s="122"/>
      <c r="M29" s="123"/>
    </row>
    <row r="30" spans="1:13" ht="15" customHeight="1" x14ac:dyDescent="0.3">
      <c r="A30" s="7">
        <v>44137</v>
      </c>
      <c r="B30" s="7">
        <v>44150</v>
      </c>
      <c r="C30" s="29">
        <f t="shared" si="1"/>
        <v>0</v>
      </c>
      <c r="D30" s="34">
        <f t="shared" si="3"/>
        <v>0</v>
      </c>
      <c r="E30" s="7">
        <v>44136</v>
      </c>
      <c r="F30" s="7">
        <v>44150</v>
      </c>
      <c r="H30" s="121"/>
      <c r="I30" s="122"/>
      <c r="J30" s="122"/>
      <c r="K30" s="122"/>
      <c r="L30" s="122"/>
      <c r="M30" s="123"/>
    </row>
    <row r="31" spans="1:13" ht="15" customHeight="1" x14ac:dyDescent="0.3">
      <c r="A31" s="7">
        <v>44151</v>
      </c>
      <c r="B31" s="7">
        <v>44164</v>
      </c>
      <c r="C31" s="29">
        <f t="shared" si="1"/>
        <v>0</v>
      </c>
      <c r="D31" s="34">
        <f t="shared" si="3"/>
        <v>0</v>
      </c>
      <c r="E31" s="7">
        <v>44151</v>
      </c>
      <c r="F31" s="7">
        <v>44165</v>
      </c>
      <c r="H31" s="121"/>
      <c r="I31" s="122"/>
      <c r="J31" s="122"/>
      <c r="K31" s="122"/>
      <c r="L31" s="122"/>
      <c r="M31" s="123"/>
    </row>
    <row r="32" spans="1:13" ht="15" customHeight="1" x14ac:dyDescent="0.3">
      <c r="A32" s="7">
        <v>44165</v>
      </c>
      <c r="B32" s="7">
        <v>44178</v>
      </c>
      <c r="C32" s="29">
        <f t="shared" si="1"/>
        <v>0</v>
      </c>
      <c r="D32" s="34">
        <f t="shared" si="3"/>
        <v>0</v>
      </c>
      <c r="E32" s="7">
        <v>44166</v>
      </c>
      <c r="F32" s="7">
        <v>44180</v>
      </c>
      <c r="H32" s="121"/>
      <c r="I32" s="122"/>
      <c r="J32" s="122"/>
      <c r="K32" s="122"/>
      <c r="L32" s="122"/>
      <c r="M32" s="123"/>
    </row>
    <row r="33" spans="1:13" ht="15" customHeight="1" x14ac:dyDescent="0.3">
      <c r="A33" s="7">
        <v>44179</v>
      </c>
      <c r="B33" s="7">
        <v>44192</v>
      </c>
      <c r="C33" s="30">
        <f t="shared" si="1"/>
        <v>0</v>
      </c>
      <c r="D33" s="34">
        <f t="shared" si="3"/>
        <v>0</v>
      </c>
      <c r="E33" s="7">
        <v>44181</v>
      </c>
      <c r="F33" s="7">
        <v>44196</v>
      </c>
      <c r="H33" s="121"/>
      <c r="I33" s="122"/>
      <c r="J33" s="122"/>
      <c r="K33" s="122"/>
      <c r="L33" s="122"/>
      <c r="M33" s="123"/>
    </row>
    <row r="34" spans="1:13" ht="15" customHeight="1" x14ac:dyDescent="0.3">
      <c r="A34" s="7">
        <v>44193</v>
      </c>
      <c r="B34" s="8">
        <v>44196</v>
      </c>
      <c r="C34" s="31">
        <f>ROUND(NETWORKDAYS(A34,B34)*($J$8/5)*$L$10,2)</f>
        <v>0</v>
      </c>
      <c r="D34" s="36"/>
      <c r="E34" s="9"/>
      <c r="F34" s="9"/>
      <c r="H34" s="121"/>
      <c r="I34" s="122"/>
      <c r="J34" s="122"/>
      <c r="K34" s="122"/>
      <c r="L34" s="122"/>
      <c r="M34" s="123"/>
    </row>
    <row r="35" spans="1:13" ht="15" customHeight="1" x14ac:dyDescent="0.3">
      <c r="A35" s="24" t="s">
        <v>14</v>
      </c>
      <c r="B35" s="9"/>
      <c r="C35" s="32">
        <f>SUM(C9:C34)</f>
        <v>0</v>
      </c>
      <c r="D35" s="37">
        <f>SUM(D9:D34)</f>
        <v>0</v>
      </c>
      <c r="E35" s="9"/>
      <c r="F35" s="9"/>
      <c r="H35" s="124"/>
      <c r="I35" s="125"/>
      <c r="J35" s="125"/>
      <c r="K35" s="125"/>
      <c r="L35" s="125"/>
      <c r="M35" s="126"/>
    </row>
    <row r="36" spans="1:13" x14ac:dyDescent="0.3">
      <c r="A36" s="97" t="s">
        <v>51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8" spans="1:13" x14ac:dyDescent="0.3">
      <c r="C38" s="98" t="s">
        <v>43</v>
      </c>
      <c r="D38" s="99"/>
      <c r="E38" s="99"/>
      <c r="F38" s="100"/>
    </row>
  </sheetData>
  <sheetProtection algorithmName="SHA-512" hashValue="v/cLRYb4KZW6kvJ06gHM34YaHREaM5448F2Fr+ZdVVGqG81csmXu3ujMj6WhrTheIN4tuNeG5dTJk2Syv1sHDA==" saltValue="NDoOs/RKNOOCoDaRVqiz+g==" spinCount="100000" sheet="1" objects="1" scenarios="1" selectLockedCells="1"/>
  <mergeCells count="15">
    <mergeCell ref="A36:M36"/>
    <mergeCell ref="C38:F38"/>
    <mergeCell ref="A1:M1"/>
    <mergeCell ref="A7:C7"/>
    <mergeCell ref="D7:F7"/>
    <mergeCell ref="A3:M4"/>
    <mergeCell ref="H20:M21"/>
    <mergeCell ref="H6:K6"/>
    <mergeCell ref="A6:F6"/>
    <mergeCell ref="H22:M23"/>
    <mergeCell ref="H24:M35"/>
    <mergeCell ref="H12:K12"/>
    <mergeCell ref="H10:K10"/>
    <mergeCell ref="H18:M19"/>
    <mergeCell ref="H13:M17"/>
  </mergeCells>
  <dataValidations count="1">
    <dataValidation type="list" allowBlank="1" showInputMessage="1" showErrorMessage="1" sqref="J8" xr:uid="{00000000-0002-0000-0000-000000000000}">
      <formula1>"37.5,40,42"</formula1>
    </dataValidation>
  </dataValidations>
  <printOptions horizontalCentered="1"/>
  <pageMargins left="0.25" right="0.25" top="0.75" bottom="0.75" header="0.3" footer="0.3"/>
  <pageSetup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X40"/>
  <sheetViews>
    <sheetView showGridLines="0" zoomScaleNormal="100" workbookViewId="0">
      <selection activeCell="H10" sqref="H10"/>
    </sheetView>
  </sheetViews>
  <sheetFormatPr defaultColWidth="20.6640625" defaultRowHeight="14.4" x14ac:dyDescent="0.3"/>
  <cols>
    <col min="1" max="10" width="19.109375" style="40" customWidth="1"/>
    <col min="11" max="11" width="23.109375" style="40" bestFit="1" customWidth="1"/>
    <col min="12" max="12" width="19.109375" style="40" customWidth="1"/>
    <col min="13" max="16384" width="20.6640625" style="40"/>
  </cols>
  <sheetData>
    <row r="1" spans="1:24" ht="30" customHeight="1" x14ac:dyDescent="0.3">
      <c r="A1" s="155" t="s">
        <v>46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7.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thickBot="1" x14ac:dyDescent="0.35">
      <c r="A3" s="158" t="s">
        <v>28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1:24" s="41" customFormat="1" ht="46.5" customHeight="1" thickBot="1" x14ac:dyDescent="0.35">
      <c r="A4" s="161" t="s">
        <v>45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3"/>
    </row>
    <row r="5" spans="1:24" s="41" customFormat="1" ht="7.5" customHeight="1" x14ac:dyDescent="0.3">
      <c r="B5" s="42"/>
      <c r="D5" s="42"/>
      <c r="F5" s="42"/>
      <c r="H5" s="42"/>
      <c r="I5" s="42"/>
      <c r="J5" s="42"/>
    </row>
    <row r="6" spans="1:24" ht="15" customHeight="1" x14ac:dyDescent="0.3">
      <c r="A6" s="168" t="s">
        <v>40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s="41" customFormat="1" ht="7.5" customHeight="1" x14ac:dyDescent="0.3">
      <c r="B7" s="42"/>
      <c r="D7" s="42"/>
      <c r="F7" s="42"/>
      <c r="H7" s="42"/>
      <c r="I7" s="42"/>
      <c r="J7" s="42"/>
    </row>
    <row r="8" spans="1:24" s="41" customFormat="1" ht="15" customHeight="1" x14ac:dyDescent="0.3">
      <c r="A8" s="143" t="s">
        <v>47</v>
      </c>
      <c r="B8" s="143"/>
      <c r="C8" s="143"/>
      <c r="D8" s="143"/>
      <c r="E8" s="42" t="s">
        <v>2</v>
      </c>
      <c r="F8" s="42"/>
      <c r="G8" s="42" t="s">
        <v>34</v>
      </c>
      <c r="H8" s="43"/>
      <c r="I8" s="43"/>
      <c r="J8" s="43"/>
      <c r="K8" s="43"/>
      <c r="L8" s="43"/>
    </row>
    <row r="9" spans="1:24" s="41" customFormat="1" x14ac:dyDescent="0.3">
      <c r="A9" s="143"/>
      <c r="B9" s="143"/>
      <c r="C9" s="143"/>
      <c r="D9" s="143"/>
      <c r="E9" s="94">
        <f>'WAGES EARNED (2020)'!L6</f>
        <v>0</v>
      </c>
      <c r="F9" s="42"/>
      <c r="G9" s="95">
        <f>'WAGES EARNED (2020)'!J8</f>
        <v>37.5</v>
      </c>
      <c r="H9" s="144" t="s">
        <v>48</v>
      </c>
      <c r="I9" s="144"/>
      <c r="J9" s="144"/>
      <c r="K9" s="144"/>
      <c r="L9" s="144"/>
    </row>
    <row r="10" spans="1:24" s="41" customFormat="1" x14ac:dyDescent="0.3">
      <c r="B10" s="42"/>
      <c r="D10" s="42"/>
      <c r="F10" s="42"/>
      <c r="H10" s="42"/>
      <c r="I10" s="42"/>
      <c r="J10" s="42"/>
    </row>
    <row r="11" spans="1:24" s="41" customFormat="1" ht="7.5" customHeight="1" x14ac:dyDescent="0.3">
      <c r="A11" s="44"/>
      <c r="B11" s="39"/>
      <c r="C11" s="45"/>
      <c r="D11" s="39"/>
      <c r="E11" s="45"/>
      <c r="F11" s="39"/>
      <c r="G11" s="45"/>
      <c r="H11" s="39"/>
      <c r="I11" s="39"/>
      <c r="J11" s="39"/>
      <c r="K11" s="45"/>
      <c r="L11" s="46"/>
    </row>
    <row r="12" spans="1:24" s="41" customFormat="1" x14ac:dyDescent="0.3">
      <c r="A12" s="47"/>
      <c r="B12" s="38" t="s">
        <v>2</v>
      </c>
      <c r="C12" s="48"/>
      <c r="D12" s="38" t="s">
        <v>7</v>
      </c>
      <c r="E12" s="48"/>
      <c r="F12" s="38" t="s">
        <v>4</v>
      </c>
      <c r="G12" s="48"/>
      <c r="H12" s="38" t="s">
        <v>9</v>
      </c>
      <c r="I12" s="38" t="s">
        <v>6</v>
      </c>
      <c r="J12" s="38" t="s">
        <v>10</v>
      </c>
      <c r="K12" s="48"/>
      <c r="L12" s="49"/>
    </row>
    <row r="13" spans="1:24" s="41" customFormat="1" x14ac:dyDescent="0.3">
      <c r="A13" s="47" t="s">
        <v>32</v>
      </c>
      <c r="B13" s="50">
        <f>E9</f>
        <v>0</v>
      </c>
      <c r="C13" s="48" t="s">
        <v>3</v>
      </c>
      <c r="D13" s="51">
        <f>B13*24</f>
        <v>0</v>
      </c>
      <c r="E13" s="52" t="s">
        <v>8</v>
      </c>
      <c r="F13" s="53">
        <f>G9</f>
        <v>37.5</v>
      </c>
      <c r="G13" s="54" t="s">
        <v>5</v>
      </c>
      <c r="H13" s="55">
        <f>IF(F13="","",ROUND(D13/(52*F13),2))</f>
        <v>0</v>
      </c>
      <c r="I13" s="48" t="str">
        <f>"X "&amp;F13/5</f>
        <v>X 7.5</v>
      </c>
      <c r="J13" s="56">
        <f>IF(F13="","",H13*(F13/5))</f>
        <v>0</v>
      </c>
      <c r="K13" s="48"/>
      <c r="L13" s="49"/>
    </row>
    <row r="14" spans="1:24" s="41" customFormat="1" ht="7.5" customHeight="1" x14ac:dyDescent="0.3">
      <c r="A14" s="57"/>
      <c r="B14" s="58"/>
      <c r="C14" s="59"/>
      <c r="D14" s="60"/>
      <c r="E14" s="17"/>
      <c r="F14" s="17"/>
      <c r="G14" s="61"/>
      <c r="H14" s="62"/>
      <c r="I14" s="59"/>
      <c r="J14" s="59"/>
      <c r="K14" s="59"/>
      <c r="L14" s="63"/>
    </row>
    <row r="15" spans="1:24" s="41" customFormat="1" ht="7.5" customHeight="1" x14ac:dyDescent="0.3">
      <c r="A15" s="47"/>
      <c r="B15" s="64"/>
      <c r="C15" s="48"/>
      <c r="D15" s="51"/>
      <c r="E15" s="52"/>
      <c r="F15" s="52"/>
      <c r="G15" s="54"/>
      <c r="H15" s="55"/>
      <c r="I15" s="48"/>
      <c r="J15" s="48"/>
      <c r="K15" s="48"/>
      <c r="L15" s="49"/>
    </row>
    <row r="16" spans="1:24" s="41" customFormat="1" x14ac:dyDescent="0.3">
      <c r="A16" s="47"/>
      <c r="B16" s="38" t="s">
        <v>2</v>
      </c>
      <c r="C16" s="48"/>
      <c r="D16" s="38" t="s">
        <v>7</v>
      </c>
      <c r="E16" s="48"/>
      <c r="F16" s="38" t="s">
        <v>4</v>
      </c>
      <c r="G16" s="48"/>
      <c r="H16" s="38" t="s">
        <v>9</v>
      </c>
      <c r="I16" s="38" t="s">
        <v>36</v>
      </c>
      <c r="J16" s="38" t="s">
        <v>42</v>
      </c>
      <c r="K16" s="48"/>
      <c r="L16" s="65" t="s">
        <v>10</v>
      </c>
    </row>
    <row r="17" spans="1:12" x14ac:dyDescent="0.3">
      <c r="A17" s="47" t="s">
        <v>33</v>
      </c>
      <c r="B17" s="50">
        <f>E9</f>
        <v>0</v>
      </c>
      <c r="C17" s="48" t="s">
        <v>3</v>
      </c>
      <c r="D17" s="51">
        <f>B17*24</f>
        <v>0</v>
      </c>
      <c r="E17" s="52" t="s">
        <v>8</v>
      </c>
      <c r="F17" s="53">
        <f>G9</f>
        <v>37.5</v>
      </c>
      <c r="G17" s="54" t="s">
        <v>5</v>
      </c>
      <c r="H17" s="55">
        <f>IF(F17="","",ROUND(D17/(52*F17),2))</f>
        <v>0</v>
      </c>
      <c r="I17" s="48" t="str">
        <f>"X "&amp;F17*2</f>
        <v>X 75</v>
      </c>
      <c r="J17" s="56">
        <f>H17*(F17*2)</f>
        <v>0</v>
      </c>
      <c r="K17" s="66" t="s">
        <v>35</v>
      </c>
      <c r="L17" s="67">
        <f>J13</f>
        <v>0</v>
      </c>
    </row>
    <row r="18" spans="1:12" ht="7.5" customHeight="1" x14ac:dyDescent="0.3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70"/>
    </row>
    <row r="19" spans="1:12" x14ac:dyDescent="0.3">
      <c r="C19" s="71">
        <v>43831</v>
      </c>
      <c r="D19" s="169" t="s">
        <v>24</v>
      </c>
      <c r="E19" s="169"/>
      <c r="F19" s="169"/>
      <c r="G19" s="169"/>
      <c r="H19" s="169"/>
      <c r="I19" s="71">
        <v>44196</v>
      </c>
    </row>
    <row r="20" spans="1:12" x14ac:dyDescent="0.3">
      <c r="A20" s="145">
        <v>2020</v>
      </c>
      <c r="B20" s="72" t="s">
        <v>11</v>
      </c>
      <c r="C20" s="146" t="str">
        <f>"10 Full Pay Periods  X  "&amp;TEXT($B$13,"$#,###.00")&amp;"  Per Pay Period"</f>
        <v>10 Full Pay Periods  X  $.00  Per Pay Period</v>
      </c>
      <c r="D20" s="147"/>
      <c r="E20" s="148"/>
      <c r="F20" s="149" t="str">
        <f>TEXT(NETWORKDAYS(DATE(A20,6,1),DATE(A20,12,31)),"000")&amp;"  Paid Days  X  "&amp;TEXT($J$13,"$#,###.00#")&amp;"  Per Day"</f>
        <v>154  Paid Days  X  $.00  Per Day</v>
      </c>
      <c r="G20" s="149"/>
      <c r="H20" s="149"/>
      <c r="I20" s="150"/>
      <c r="J20" s="73">
        <f>(10*$B$13)+NETWORKDAYS(DATE(A20,6,1),DATE(A20,12,31))*$J$13</f>
        <v>0</v>
      </c>
      <c r="K20" s="74" t="s">
        <v>26</v>
      </c>
      <c r="L20" s="75">
        <f>$H$13</f>
        <v>0</v>
      </c>
    </row>
    <row r="21" spans="1:12" x14ac:dyDescent="0.3">
      <c r="A21" s="145"/>
      <c r="B21" s="76" t="s">
        <v>1</v>
      </c>
      <c r="C21" s="152" t="str">
        <f>"24 Full Pay Periods  X  "&amp;TEXT($B$13,"$#,###.00")&amp;"  Per Pay Period"</f>
        <v>24 Full Pay Periods  X  $.00  Per Pay Period</v>
      </c>
      <c r="D21" s="153"/>
      <c r="E21" s="153"/>
      <c r="F21" s="153"/>
      <c r="G21" s="153"/>
      <c r="H21" s="153"/>
      <c r="I21" s="154"/>
      <c r="J21" s="77">
        <f>24*$B$13</f>
        <v>0</v>
      </c>
      <c r="K21" s="74" t="s">
        <v>25</v>
      </c>
      <c r="L21" s="78">
        <f>ROUND(J21/(NETWORKDAYS(DATE(A20,1,1),DATE(A20,12,31))*($F$13/5)),2)</f>
        <v>0</v>
      </c>
    </row>
    <row r="23" spans="1:12" x14ac:dyDescent="0.3">
      <c r="A23" s="145">
        <v>2021</v>
      </c>
      <c r="B23" s="72" t="s">
        <v>0</v>
      </c>
      <c r="C23" s="151" t="str">
        <f>TEXT(NETWORKDAYS(DATE(A23,1,1),DATE(A23,12,31)),"000")&amp;"  Paid Days  X  "&amp;TEXT($J$13,"$#,###.00#")&amp;"  Per Day"</f>
        <v>261  Paid Days  X  $.00  Per Day</v>
      </c>
      <c r="D23" s="149"/>
      <c r="E23" s="149"/>
      <c r="F23" s="149"/>
      <c r="G23" s="149"/>
      <c r="H23" s="149"/>
      <c r="I23" s="150"/>
      <c r="J23" s="73">
        <f>NETWORKDAYS(DATE(A23,1,1),DATE(A23,12,31))*$J$13</f>
        <v>0</v>
      </c>
      <c r="K23" s="74" t="s">
        <v>26</v>
      </c>
      <c r="L23" s="75">
        <f>$H$13</f>
        <v>0</v>
      </c>
    </row>
    <row r="24" spans="1:12" x14ac:dyDescent="0.3">
      <c r="A24" s="145"/>
      <c r="B24" s="76" t="s">
        <v>1</v>
      </c>
      <c r="C24" s="152" t="str">
        <f>"24 Full Pay Periods  X  "&amp;TEXT($B$13,"$#,###.00")&amp;"  Per Pay Period"</f>
        <v>24 Full Pay Periods  X  $.00  Per Pay Period</v>
      </c>
      <c r="D24" s="153"/>
      <c r="E24" s="153"/>
      <c r="F24" s="153"/>
      <c r="G24" s="153"/>
      <c r="H24" s="153"/>
      <c r="I24" s="154"/>
      <c r="J24" s="77">
        <f>24*$B$13</f>
        <v>0</v>
      </c>
      <c r="K24" s="74" t="s">
        <v>25</v>
      </c>
      <c r="L24" s="78">
        <f>ROUND(J24/(NETWORKDAYS(DATE(A23,1,1),DATE(A23,12,31))*($F$13/5)),2)</f>
        <v>0</v>
      </c>
    </row>
    <row r="26" spans="1:12" x14ac:dyDescent="0.3">
      <c r="A26" s="145">
        <v>2022</v>
      </c>
      <c r="B26" s="72" t="s">
        <v>0</v>
      </c>
      <c r="C26" s="151" t="str">
        <f>TEXT(NETWORKDAYS(DATE(A26,1,1),DATE(A26,12,31)),"000")&amp;"  Paid Days  X  "&amp;TEXT($J$13,"$#,###.00#")&amp;"  Per Day"</f>
        <v>260  Paid Days  X  $.00  Per Day</v>
      </c>
      <c r="D26" s="149"/>
      <c r="E26" s="149"/>
      <c r="F26" s="149"/>
      <c r="G26" s="149"/>
      <c r="H26" s="149"/>
      <c r="I26" s="150"/>
      <c r="J26" s="73">
        <f>NETWORKDAYS(DATE(A26,1,1),DATE(A26,12,31))*$J$13</f>
        <v>0</v>
      </c>
      <c r="K26" s="74" t="s">
        <v>26</v>
      </c>
      <c r="L26" s="75">
        <f>$H$13</f>
        <v>0</v>
      </c>
    </row>
    <row r="27" spans="1:12" x14ac:dyDescent="0.3">
      <c r="A27" s="145"/>
      <c r="B27" s="76" t="s">
        <v>1</v>
      </c>
      <c r="C27" s="152" t="str">
        <f>"24 Full Pay Periods  X  "&amp;TEXT($B$13,"$#,###.00")&amp;"  Per Pay Period"</f>
        <v>24 Full Pay Periods  X  $.00  Per Pay Period</v>
      </c>
      <c r="D27" s="153"/>
      <c r="E27" s="153"/>
      <c r="F27" s="153"/>
      <c r="G27" s="153"/>
      <c r="H27" s="153"/>
      <c r="I27" s="154"/>
      <c r="J27" s="77">
        <f>24*$B$13</f>
        <v>0</v>
      </c>
      <c r="K27" s="74" t="s">
        <v>25</v>
      </c>
      <c r="L27" s="79">
        <f>ROUND(J27/(NETWORKDAYS(DATE(A26,1,1),DATE(A26,12,31))*($F$13/5)),2)</f>
        <v>0</v>
      </c>
    </row>
    <row r="29" spans="1:12" x14ac:dyDescent="0.3">
      <c r="A29" s="145">
        <v>2023</v>
      </c>
      <c r="B29" s="72" t="s">
        <v>0</v>
      </c>
      <c r="C29" s="151" t="str">
        <f>TEXT(NETWORKDAYS(DATE(A29,1,1),DATE(A29,12,31)),"000")&amp;"  Paid Days  X  "&amp;TEXT($J$13,"$#,###.00#")&amp;"  Per Day"</f>
        <v>260  Paid Days  X  $.00  Per Day</v>
      </c>
      <c r="D29" s="149"/>
      <c r="E29" s="149"/>
      <c r="F29" s="149"/>
      <c r="G29" s="149"/>
      <c r="H29" s="149"/>
      <c r="I29" s="150"/>
      <c r="J29" s="73">
        <f>NETWORKDAYS(DATE(A29,1,1),DATE(A29,12,31))*$J$13</f>
        <v>0</v>
      </c>
      <c r="K29" s="74" t="s">
        <v>26</v>
      </c>
      <c r="L29" s="75">
        <f>$H$13</f>
        <v>0</v>
      </c>
    </row>
    <row r="30" spans="1:12" x14ac:dyDescent="0.3">
      <c r="A30" s="145"/>
      <c r="B30" s="76" t="s">
        <v>1</v>
      </c>
      <c r="C30" s="152" t="str">
        <f>"24 Full Pay Periods  X  "&amp;TEXT($B$13,"$#,###.00")&amp;"  Per Pay Period"</f>
        <v>24 Full Pay Periods  X  $.00  Per Pay Period</v>
      </c>
      <c r="D30" s="153"/>
      <c r="E30" s="153"/>
      <c r="F30" s="153"/>
      <c r="G30" s="153"/>
      <c r="H30" s="153"/>
      <c r="I30" s="154"/>
      <c r="J30" s="77">
        <f>24*$B$13</f>
        <v>0</v>
      </c>
      <c r="K30" s="74" t="s">
        <v>25</v>
      </c>
      <c r="L30" s="79">
        <f>ROUND(J30/(NETWORKDAYS(DATE(A29,1,1),DATE(A29,12,31))*($F$13/5)),2)</f>
        <v>0</v>
      </c>
    </row>
    <row r="32" spans="1:12" x14ac:dyDescent="0.3">
      <c r="A32" s="145">
        <v>2024</v>
      </c>
      <c r="B32" s="72" t="s">
        <v>0</v>
      </c>
      <c r="C32" s="151" t="str">
        <f>TEXT(NETWORKDAYS(DATE(A32,1,1),DATE(A32,12,31)),"000")&amp;"  Paid Days  X  "&amp;TEXT($J$13,"$#,###.00#")&amp;"  Per Day"</f>
        <v>262  Paid Days  X  $.00  Per Day</v>
      </c>
      <c r="D32" s="149"/>
      <c r="E32" s="149"/>
      <c r="F32" s="149"/>
      <c r="G32" s="149"/>
      <c r="H32" s="149"/>
      <c r="I32" s="150"/>
      <c r="J32" s="73">
        <f>NETWORKDAYS(DATE(A32,1,1),DATE(A32,12,31))*$J$13</f>
        <v>0</v>
      </c>
      <c r="K32" s="74" t="s">
        <v>26</v>
      </c>
      <c r="L32" s="75">
        <f>$H$13</f>
        <v>0</v>
      </c>
    </row>
    <row r="33" spans="1:24" x14ac:dyDescent="0.3">
      <c r="A33" s="145"/>
      <c r="B33" s="76" t="s">
        <v>1</v>
      </c>
      <c r="C33" s="152" t="str">
        <f>"24 Full Pay Periods  X  "&amp;TEXT($B$13,"$#,###.00")&amp;"  Per Pay Period"</f>
        <v>24 Full Pay Periods  X  $.00  Per Pay Period</v>
      </c>
      <c r="D33" s="153"/>
      <c r="E33" s="153"/>
      <c r="F33" s="153"/>
      <c r="G33" s="153"/>
      <c r="H33" s="153"/>
      <c r="I33" s="154"/>
      <c r="J33" s="77">
        <f>24*$B$13</f>
        <v>0</v>
      </c>
      <c r="K33" s="74" t="s">
        <v>25</v>
      </c>
      <c r="L33" s="78">
        <f t="shared" ref="L33" si="0">ROUND(J33/(NETWORKDAYS(DATE(A32,1,1),DATE(A32,12,31))*($F$13/5)),2)</f>
        <v>0</v>
      </c>
    </row>
    <row r="34" spans="1:24" s="41" customFormat="1" ht="7.5" customHeight="1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24" x14ac:dyDescent="0.3">
      <c r="A35" s="41"/>
      <c r="B35" s="41"/>
      <c r="C35" s="47"/>
      <c r="D35" s="42">
        <v>2020</v>
      </c>
      <c r="E35" s="42">
        <v>2021</v>
      </c>
      <c r="F35" s="42">
        <v>2022</v>
      </c>
      <c r="G35" s="42">
        <v>2023</v>
      </c>
      <c r="H35" s="42">
        <v>2024</v>
      </c>
      <c r="I35" s="42"/>
      <c r="J35" s="170" t="s">
        <v>27</v>
      </c>
      <c r="K35" s="171"/>
      <c r="L35" s="41"/>
    </row>
    <row r="36" spans="1:24" x14ac:dyDescent="0.3">
      <c r="A36" s="145" t="s">
        <v>12</v>
      </c>
      <c r="B36" s="80" t="s">
        <v>0</v>
      </c>
      <c r="C36" s="81"/>
      <c r="D36" s="82">
        <f>J20</f>
        <v>0</v>
      </c>
      <c r="E36" s="82">
        <f>J23</f>
        <v>0</v>
      </c>
      <c r="F36" s="82">
        <f>J26</f>
        <v>0</v>
      </c>
      <c r="G36" s="82">
        <f>J29</f>
        <v>0</v>
      </c>
      <c r="H36" s="82">
        <f>J32</f>
        <v>0</v>
      </c>
      <c r="I36" s="82"/>
      <c r="J36" s="83">
        <f>SUM(C36:I36)</f>
        <v>0</v>
      </c>
      <c r="K36" s="74" t="s">
        <v>26</v>
      </c>
      <c r="L36" s="75">
        <f>$H$13</f>
        <v>0</v>
      </c>
    </row>
    <row r="37" spans="1:24" s="87" customFormat="1" x14ac:dyDescent="0.3">
      <c r="A37" s="145"/>
      <c r="B37" s="76" t="s">
        <v>1</v>
      </c>
      <c r="C37" s="84"/>
      <c r="D37" s="85">
        <f>J21</f>
        <v>0</v>
      </c>
      <c r="E37" s="85">
        <f>J24</f>
        <v>0</v>
      </c>
      <c r="F37" s="85">
        <f>J27</f>
        <v>0</v>
      </c>
      <c r="G37" s="85">
        <f>J30</f>
        <v>0</v>
      </c>
      <c r="H37" s="85">
        <f>J33</f>
        <v>0</v>
      </c>
      <c r="I37" s="85"/>
      <c r="J37" s="86">
        <f>SUM(C37:I37)</f>
        <v>0</v>
      </c>
      <c r="K37" s="74" t="s">
        <v>25</v>
      </c>
      <c r="L37" s="78">
        <f>ROUND(J37/(NETWORKDAYS(DATE(A20,1,1),DATE(A32,12,31))*($F$13/5)),2)</f>
        <v>0</v>
      </c>
    </row>
    <row r="38" spans="1:24" ht="7.5" customHeight="1" thickBot="1" x14ac:dyDescent="0.35">
      <c r="A38" s="88"/>
      <c r="B38" s="64"/>
      <c r="C38" s="89"/>
      <c r="D38" s="90"/>
      <c r="E38" s="89"/>
      <c r="F38" s="90"/>
      <c r="G38" s="89"/>
      <c r="H38" s="90"/>
      <c r="I38" s="89"/>
      <c r="J38" s="90"/>
      <c r="K38" s="64"/>
      <c r="L38" s="91"/>
    </row>
    <row r="39" spans="1:24" s="93" customFormat="1" ht="21" customHeight="1" thickBot="1" x14ac:dyDescent="0.35">
      <c r="A39" s="40"/>
      <c r="B39" s="40"/>
      <c r="C39" s="40"/>
      <c r="D39" s="40"/>
      <c r="E39" s="40"/>
      <c r="F39" s="164" t="s">
        <v>23</v>
      </c>
      <c r="G39" s="165"/>
      <c r="H39" s="165"/>
      <c r="I39" s="166"/>
      <c r="J39" s="92">
        <f>J36-J37</f>
        <v>0</v>
      </c>
      <c r="K39" s="167"/>
      <c r="L39" s="167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</row>
    <row r="40" spans="1:24" s="93" customFormat="1" x14ac:dyDescent="0.3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</row>
  </sheetData>
  <sheetProtection algorithmName="SHA-512" hashValue="qxFBVPtom4haZOnpeu+6rcekBrvmGHx6IrfOM0NMGZ1gIAmwgnv0mslYcpe/tLoOEAv0q5+BfRxgbrVM1YSO+A==" saltValue="BtCjXIBXJl08i0AXqk+T1A==" spinCount="100000" sheet="1" objects="1" scenarios="1" selectLockedCells="1"/>
  <mergeCells count="27">
    <mergeCell ref="A1:L1"/>
    <mergeCell ref="A3:L3"/>
    <mergeCell ref="A4:L4"/>
    <mergeCell ref="F39:I39"/>
    <mergeCell ref="K39:L39"/>
    <mergeCell ref="C21:I21"/>
    <mergeCell ref="A23:A24"/>
    <mergeCell ref="C23:I23"/>
    <mergeCell ref="C24:I24"/>
    <mergeCell ref="A6:L6"/>
    <mergeCell ref="D19:H19"/>
    <mergeCell ref="J35:K35"/>
    <mergeCell ref="A36:A37"/>
    <mergeCell ref="A32:A33"/>
    <mergeCell ref="C32:I32"/>
    <mergeCell ref="C33:I33"/>
    <mergeCell ref="A26:A27"/>
    <mergeCell ref="C26:I26"/>
    <mergeCell ref="C27:I27"/>
    <mergeCell ref="A29:A30"/>
    <mergeCell ref="C29:I29"/>
    <mergeCell ref="C30:I30"/>
    <mergeCell ref="A8:D9"/>
    <mergeCell ref="H9:L9"/>
    <mergeCell ref="A20:A21"/>
    <mergeCell ref="C20:E20"/>
    <mergeCell ref="F20:I20"/>
  </mergeCells>
  <dataValidations count="1">
    <dataValidation type="list" allowBlank="1" showInputMessage="1" showErrorMessage="1" sqref="G9" xr:uid="{00000000-0002-0000-0100-000000000000}">
      <formula1>"37.5,40,42"</formula1>
    </dataValidation>
  </dataValidations>
  <printOptions horizontalCentered="1"/>
  <pageMargins left="0.25" right="0.25" top="0.75" bottom="0.75" header="0.3" footer="0.3"/>
  <pageSetup scale="57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C022E9BF2504E9774C2803284E097" ma:contentTypeVersion="10" ma:contentTypeDescription="Create a new document." ma:contentTypeScope="" ma:versionID="3c2bf97f69e49a91443acb6f14d303d8">
  <xsd:schema xmlns:xsd="http://www.w3.org/2001/XMLSchema" xmlns:xs="http://www.w3.org/2001/XMLSchema" xmlns:p="http://schemas.microsoft.com/office/2006/metadata/properties" xmlns:ns2="5cda0204-0e5f-48ab-93e9-41c8cd34521f" xmlns:ns3="ba4ef42b-c21f-46cc-99e7-9c72f716c827" targetNamespace="http://schemas.microsoft.com/office/2006/metadata/properties" ma:root="true" ma:fieldsID="94c1533e6a33916c257333ee9db96fbb" ns2:_="" ns3:_="">
    <xsd:import namespace="5cda0204-0e5f-48ab-93e9-41c8cd34521f"/>
    <xsd:import namespace="ba4ef42b-c21f-46cc-99e7-9c72f716c827"/>
    <xsd:element name="properties">
      <xsd:complexType>
        <xsd:sequence>
          <xsd:element name="documentManagement">
            <xsd:complexType>
              <xsd:all>
                <xsd:element ref="ns2:DOF_Category" minOccurs="0"/>
                <xsd:element ref="ns3:Transmittal" minOccurs="0"/>
                <xsd:element ref="ns3:Category" minOccurs="0"/>
                <xsd:element ref="ns3:Web_x0020_Source_x0020_Folder" minOccurs="0"/>
                <xsd:element ref="ns3:Web_x0020_Server" minOccurs="0"/>
                <xsd:element ref="ns3:Sub_x002d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a0204-0e5f-48ab-93e9-41c8cd34521f" elementFormDefault="qualified">
    <xsd:import namespace="http://schemas.microsoft.com/office/2006/documentManagement/types"/>
    <xsd:import namespace="http://schemas.microsoft.com/office/infopath/2007/PartnerControls"/>
    <xsd:element name="DOF_Category" ma:index="2" nillable="true" ma:displayName="Document Type" ma:format="RadioButtons" ma:internalName="DOF_Category">
      <xsd:simpleType>
        <xsd:restriction base="dms:Choice">
          <xsd:enumeration value="Accounting Proc Manual"/>
          <xsd:enumeration value="Alaska Admin Manual"/>
          <xsd:enumeration value="Form"/>
          <xsd:enumeration value="Payroll Proc Manual"/>
          <xsd:enumeration value="Reference"/>
          <xsd:enumeration value="Other"/>
          <xsd:enumeration value="OBSOLETE - removed from DOF websi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ef42b-c21f-46cc-99e7-9c72f716c827" elementFormDefault="qualified">
    <xsd:import namespace="http://schemas.microsoft.com/office/2006/documentManagement/types"/>
    <xsd:import namespace="http://schemas.microsoft.com/office/infopath/2007/PartnerControls"/>
    <xsd:element name="Transmittal" ma:index="3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Category" ma:index="10" nillable="true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ALDER"/>
          <xsd:enumeration value="Charge Cards"/>
          <xsd:enumeration value="Electronic Payments"/>
          <xsd:enumeration value="Enterprise Application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"/>
          <xsd:enumeration value="Travel"/>
        </xsd:restriction>
      </xsd:simpleType>
    </xsd:element>
    <xsd:element name="Web_x0020_Source_x0020_Folder" ma:index="11" nillable="true" ma:displayName="Web Source Folder" ma:description="Web Source Folder (from URL)" ma:format="Dropdown" ma:internalName="Web_x0020_Source_x0020_Folder">
      <xsd:simpleType>
        <xsd:restriction base="dms:Choice">
          <xsd:enumeration value="acct"/>
          <xsd:enumeration value="akpay"/>
          <xsd:enumeration value="aksas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learnalaska"/>
          <xsd:enumeration value="manuals"/>
          <xsd:enumeration value="manuals &gt; aam"/>
          <xsd:enumeration value="manuals &gt; apm"/>
          <xsd:enumeration value="manuals &gt; handy_guide"/>
          <xsd:enumeration value="manuals &gt; ppm"/>
          <xsd:enumeration value="moving"/>
          <xsd:enumeration value="payroll"/>
          <xsd:enumeration value="payroll &gt; sal_sched"/>
          <xsd:enumeration value="reports"/>
          <xsd:enumeration value="scripts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  <xsd:element name="Web_x0020_Server" ma:index="12" nillable="true" ma:displayName="Web Server" ma:default="doaweb" ma:format="RadioButtons" ma:internalName="Web_x0020_Server">
      <xsd:simpleType>
        <xsd:union memberTypes="dms:Text">
          <xsd:simpleType>
            <xsd:restriction base="dms:Choice">
              <xsd:enumeration value="doaweb"/>
              <xsd:enumeration value="intranet/auth"/>
              <xsd:enumeration value="N/A"/>
            </xsd:restriction>
          </xsd:simpleType>
        </xsd:union>
      </xsd:simpleType>
    </xsd:element>
    <xsd:element name="Sub_x002d_Category" ma:index="13" nillable="true" ma:displayName="Sub-Category" ma:default="N/A" ma:format="Dropdown" ma:internalName="Sub_x002d_Category">
      <xsd:simpleType>
        <xsd:restriction base="dms:Choice">
          <xsd:enumeration value="N/A"/>
          <xsd:enumeration value="APM 01. OVERVIEW"/>
          <xsd:enumeration value="APM 02. SECURITY &amp; AUTHORITIES"/>
          <xsd:enumeration value="APM 03. ACCOUNTING"/>
          <xsd:enumeration value="APM 04. FIN TRANSACTIONS &amp; BATCH PROCESSING"/>
          <xsd:enumeration value="APM 05. BUDGETS"/>
          <xsd:enumeration value="APM 06. REVENUE"/>
          <xsd:enumeration value="APM 07. EXPENDITURE OPEN ITEMS"/>
          <xsd:enumeration value="APM 08. PAYMENTS"/>
          <xsd:enumeration value="APM 09. JOURNAL ENTRIES"/>
          <xsd:enumeration value="APM 10. VENDORS"/>
          <xsd:enumeration value="APM 11. TRAVEL, MILEAGE &amp; MOVING"/>
          <xsd:enumeration value="APM 12. RSAs"/>
          <xsd:enumeration value="APM 13. FUND ACCOUNTING"/>
          <xsd:enumeration value="APM 14. SPECIAL PROCESSES"/>
          <xsd:enumeration value="APM 15. CASH"/>
          <xsd:enumeration value="APM 16. AUTOPAY"/>
          <xsd:enumeration value="APM 17. REPORTS"/>
          <xsd:enumeration value="APM XX. APPENDIX &amp; GLOSSARY"/>
          <xsd:enumeration value="PPM 01. OVERVIEW"/>
          <xsd:enumeration value="PPM 02. AKPAY FEATURES"/>
          <xsd:enumeration value="PPM 03. AKPAY SECURITY"/>
          <xsd:enumeration value="PPM 04. POSITION CONTROL"/>
          <xsd:enumeration value="PPM 05. APPOINTMENTS"/>
          <xsd:enumeration value="PPM 06. PAYROLL CHANGE ACTIONS"/>
          <xsd:enumeration value="PPM 07. SEPARATION OR INACTIVE STATUS"/>
          <xsd:enumeration value="PPM 08. LABOR DISTRIBUTION"/>
          <xsd:enumeration value="PPM 09. AUTOMATIC EARNINGS AND PRETAX DEDC"/>
          <xsd:enumeration value="PPM 10. EE DEDC AND ER CHARGES"/>
          <xsd:enumeration value="PPM 11. TIME AND ATTENANCE"/>
          <xsd:enumeration value="PPM 12. LEAVE ACCOUNTING"/>
          <xsd:enumeration value="PPM 13. SPECIAL PROCESSES"/>
          <xsd:enumeration value="PPM 14. ER/EE VERIFICATION"/>
          <xsd:enumeration value="PPM 15. AKPAY REPORTS"/>
          <xsd:enumeration value="PPM 16. AKPAY ACCUM AND HISTORY"/>
          <xsd:enumeration value="PPM 17. AKPAY INTERFACES"/>
          <xsd:enumeration value="PPM 99. APPENDI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mittal xmlns="ba4ef42b-c21f-46cc-99e7-9c72f716c827" xsi:nil="true"/>
    <DOF_Category xmlns="5cda0204-0e5f-48ab-93e9-41c8cd34521f">Reference</DOF_Category>
    <Category xmlns="ba4ef42b-c21f-46cc-99e7-9c72f716c827">Payroll</Category>
    <Web_x0020_Source_x0020_Folder xmlns="ba4ef42b-c21f-46cc-99e7-9c72f716c827">payroll</Web_x0020_Source_x0020_Folder>
    <Sub_x002d_Category xmlns="ba4ef42b-c21f-46cc-99e7-9c72f716c827">N/A</Sub_x002d_Category>
    <Web_x0020_Server xmlns="ba4ef42b-c21f-46cc-99e7-9c72f716c827">doaweb</Web_x0020_Serv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B3E4C4-E959-466F-A622-FA2DC2EB6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a0204-0e5f-48ab-93e9-41c8cd34521f"/>
    <ds:schemaRef ds:uri="ba4ef42b-c21f-46cc-99e7-9c72f716c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5B4058-61BB-440E-A303-AF95EB34ED5F}">
  <ds:schemaRefs>
    <ds:schemaRef ds:uri="http://purl.org/dc/elements/1.1/"/>
    <ds:schemaRef ds:uri="http://schemas.microsoft.com/office/2006/metadata/properties"/>
    <ds:schemaRef ds:uri="5cda0204-0e5f-48ab-93e9-41c8cd34521f"/>
    <ds:schemaRef ds:uri="http://purl.org/dc/terms/"/>
    <ds:schemaRef ds:uri="ba4ef42b-c21f-46cc-99e7-9c72f716c827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FB6937-FAA7-48DC-87E8-F50089C2D9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WAGES EARNED (2020)</vt:lpstr>
      <vt:lpstr>WAGES EARNED 2020-2024</vt:lpstr>
      <vt:lpstr>'WAGES EARNED (2020)'!Print_Area</vt:lpstr>
      <vt:lpstr>'WAGES EARNED 2020-2024'!Print_Area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Salary Conversion Calculator</dc:title>
  <dc:creator>Foster, John L S (DOA)</dc:creator>
  <cp:lastModifiedBy>Amanda Thomas</cp:lastModifiedBy>
  <cp:lastPrinted>2020-02-27T23:51:31Z</cp:lastPrinted>
  <dcterms:created xsi:type="dcterms:W3CDTF">2020-01-06T20:54:02Z</dcterms:created>
  <dcterms:modified xsi:type="dcterms:W3CDTF">2020-05-15T22:20:23Z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0x010100297C022E9BF2504E9774C2803284E097</vt:lpwstr>
  </property>
</Properties>
</file>