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G:\TRAVEL\E-Travel\Savings reports\"/>
    </mc:Choice>
  </mc:AlternateContent>
  <xr:revisionPtr revIDLastSave="0" documentId="13_ncr:1_{E27E17AB-8A3E-4643-B770-CCB44261A11B}" xr6:coauthVersionLast="47" xr6:coauthVersionMax="47" xr10:uidLastSave="{00000000-0000-0000-0000-000000000000}"/>
  <bookViews>
    <workbookView xWindow="5420" yWindow="50" windowWidth="28150" windowHeight="19080" firstSheet="1" activeTab="1" xr2:uid="{4B490AC5-E3B2-419A-A08D-D1B715FA703B}"/>
  </bookViews>
  <sheets>
    <sheet name="Report Details" sheetId="19" r:id="rId1"/>
    <sheet name="Statewide" sheetId="21" r:id="rId2"/>
    <sheet name="Medicaid" sheetId="20" r:id="rId3"/>
    <sheet name="Executive Branch" sheetId="1" r:id="rId4"/>
    <sheet name="01" sheetId="16" r:id="rId5"/>
    <sheet name="02" sheetId="15" r:id="rId6"/>
    <sheet name="03" sheetId="14" r:id="rId7"/>
    <sheet name="04" sheetId="13" r:id="rId8"/>
    <sheet name="05" sheetId="12" r:id="rId9"/>
    <sheet name="07" sheetId="10" r:id="rId10"/>
    <sheet name="08" sheetId="9" r:id="rId11"/>
    <sheet name="09" sheetId="8" r:id="rId12"/>
    <sheet name="10" sheetId="7" r:id="rId13"/>
    <sheet name="11" sheetId="6" r:id="rId14"/>
    <sheet name="12" sheetId="5" r:id="rId15"/>
    <sheet name="16" sheetId="22" r:id="rId16"/>
    <sheet name="18" sheetId="4" r:id="rId17"/>
    <sheet name="20" sheetId="2" r:id="rId18"/>
    <sheet name="25" sheetId="3" r:id="rId19"/>
    <sheet name="26" sheetId="23" r:id="rId20"/>
  </sheets>
  <definedNames>
    <definedName name="_xlnm.Print_Area" localSheetId="7">'04'!$A$1:$AA$34</definedName>
    <definedName name="_xlnm.Print_Area" localSheetId="15">'16'!$A$1:$AA$34</definedName>
    <definedName name="_xlnm.Print_Area" localSheetId="18">'25'!$A$1:$AA$34</definedName>
    <definedName name="_xlnm.Print_Area" localSheetId="19">'26'!$A$1:$AA$34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1" l="1"/>
  <c r="I34" i="21"/>
  <c r="J34" i="21"/>
  <c r="K34" i="21"/>
  <c r="L34" i="21"/>
  <c r="M34" i="21"/>
  <c r="Q38" i="1" l="1"/>
  <c r="S38" i="1"/>
  <c r="U38" i="1"/>
  <c r="W38" i="1"/>
  <c r="Y38" i="1"/>
  <c r="Y36" i="1"/>
  <c r="W36" i="1"/>
  <c r="U36" i="1"/>
  <c r="S36" i="1"/>
  <c r="Q36" i="1"/>
  <c r="O36" i="1"/>
  <c r="M36" i="1"/>
  <c r="E4" i="1" l="1"/>
  <c r="G38" i="20" l="1"/>
  <c r="H3" i="12"/>
  <c r="C4" i="12" l="1"/>
  <c r="C3" i="12"/>
  <c r="B3" i="12"/>
  <c r="C5" i="20" l="1"/>
  <c r="E5" i="20"/>
  <c r="G5" i="20"/>
  <c r="I5" i="20"/>
  <c r="K5" i="20"/>
  <c r="M5" i="20"/>
  <c r="O5" i="20"/>
  <c r="Q5" i="20"/>
  <c r="S5" i="20"/>
  <c r="U5" i="20"/>
  <c r="W5" i="20"/>
  <c r="Y5" i="20"/>
  <c r="B13" i="20"/>
  <c r="C13" i="20"/>
  <c r="D13" i="20"/>
  <c r="E13" i="20"/>
  <c r="F13" i="20"/>
  <c r="G13" i="20"/>
  <c r="H13" i="20"/>
  <c r="I13" i="20"/>
  <c r="J13" i="20"/>
  <c r="K13" i="20"/>
  <c r="L13" i="20"/>
  <c r="M13" i="20"/>
  <c r="N13" i="20"/>
  <c r="O13" i="20"/>
  <c r="P13" i="20"/>
  <c r="Q13" i="20"/>
  <c r="R13" i="20"/>
  <c r="S13" i="20"/>
  <c r="T13" i="20"/>
  <c r="U13" i="20"/>
  <c r="V13" i="20"/>
  <c r="W13" i="20"/>
  <c r="X13" i="20"/>
  <c r="X28" i="20" s="1"/>
  <c r="Y13" i="20"/>
  <c r="Y28" i="20" s="1"/>
  <c r="B21" i="20"/>
  <c r="C21" i="20"/>
  <c r="D21" i="20"/>
  <c r="E21" i="20"/>
  <c r="F21" i="20"/>
  <c r="G21" i="20"/>
  <c r="H21" i="20"/>
  <c r="I21" i="20"/>
  <c r="J21" i="20"/>
  <c r="K21" i="20"/>
  <c r="L21" i="20"/>
  <c r="M21" i="20"/>
  <c r="N21" i="20"/>
  <c r="O21" i="20"/>
  <c r="P21" i="20"/>
  <c r="Q21" i="20"/>
  <c r="R21" i="20"/>
  <c r="S21" i="20"/>
  <c r="T21" i="20"/>
  <c r="U21" i="20"/>
  <c r="V21" i="20"/>
  <c r="V28" i="20" s="1"/>
  <c r="W21" i="20"/>
  <c r="W28" i="20" s="1"/>
  <c r="X21" i="20"/>
  <c r="Y21" i="20"/>
  <c r="B26" i="20"/>
  <c r="C26" i="20"/>
  <c r="D26" i="20"/>
  <c r="E26" i="20"/>
  <c r="F26" i="20"/>
  <c r="G26" i="20"/>
  <c r="H26" i="20"/>
  <c r="I26" i="20"/>
  <c r="J26" i="20"/>
  <c r="K26" i="20"/>
  <c r="L26" i="20"/>
  <c r="M26" i="20"/>
  <c r="N26" i="20"/>
  <c r="O26" i="20"/>
  <c r="P26" i="20"/>
  <c r="Q26" i="20"/>
  <c r="R26" i="20"/>
  <c r="S26" i="20"/>
  <c r="T26" i="20"/>
  <c r="U26" i="20"/>
  <c r="V26" i="20"/>
  <c r="W26" i="20"/>
  <c r="X26" i="20"/>
  <c r="Y26" i="20"/>
  <c r="B34" i="20"/>
  <c r="C34" i="20"/>
  <c r="D34" i="20"/>
  <c r="E34" i="20"/>
  <c r="F34" i="20"/>
  <c r="G34" i="20"/>
  <c r="H34" i="20"/>
  <c r="I34" i="20"/>
  <c r="J34" i="20"/>
  <c r="K34" i="20"/>
  <c r="L34" i="20"/>
  <c r="M34" i="20"/>
  <c r="N34" i="20"/>
  <c r="O34" i="20"/>
  <c r="P34" i="20"/>
  <c r="Q34" i="20"/>
  <c r="R34" i="20"/>
  <c r="S34" i="20"/>
  <c r="T34" i="20"/>
  <c r="U34" i="20"/>
  <c r="V34" i="20"/>
  <c r="W34" i="20"/>
  <c r="X34" i="20"/>
  <c r="Y34" i="20"/>
  <c r="C36" i="20"/>
  <c r="E36" i="20"/>
  <c r="G36" i="20"/>
  <c r="I36" i="20"/>
  <c r="K36" i="20"/>
  <c r="M36" i="20"/>
  <c r="O36" i="20"/>
  <c r="Q36" i="20"/>
  <c r="S36" i="20"/>
  <c r="U36" i="20"/>
  <c r="W36" i="20"/>
  <c r="Y36" i="20"/>
  <c r="C5" i="16"/>
  <c r="B13" i="16"/>
  <c r="C13" i="16"/>
  <c r="B21" i="16"/>
  <c r="C21" i="16"/>
  <c r="C28" i="16" s="1"/>
  <c r="B26" i="16"/>
  <c r="C26" i="16"/>
  <c r="B34" i="16"/>
  <c r="C34" i="16"/>
  <c r="E5" i="16"/>
  <c r="D13" i="16"/>
  <c r="E13" i="16"/>
  <c r="D21" i="16"/>
  <c r="E21" i="16"/>
  <c r="D26" i="16"/>
  <c r="E26" i="16"/>
  <c r="D34" i="16"/>
  <c r="E34" i="16"/>
  <c r="G5" i="16"/>
  <c r="F13" i="16"/>
  <c r="G13" i="16"/>
  <c r="F21" i="16"/>
  <c r="G21" i="16"/>
  <c r="F26" i="16"/>
  <c r="G26" i="16"/>
  <c r="F34" i="16"/>
  <c r="G34" i="16"/>
  <c r="I5" i="16"/>
  <c r="H13" i="16"/>
  <c r="I13" i="16"/>
  <c r="H21" i="16"/>
  <c r="I21" i="16"/>
  <c r="H26" i="16"/>
  <c r="I26" i="16"/>
  <c r="I28" i="16"/>
  <c r="H34" i="16"/>
  <c r="I34" i="16"/>
  <c r="K5" i="16"/>
  <c r="J13" i="16"/>
  <c r="K13" i="16"/>
  <c r="J21" i="16"/>
  <c r="K21" i="16"/>
  <c r="J26" i="16"/>
  <c r="K26" i="16"/>
  <c r="J34" i="16"/>
  <c r="K34" i="16"/>
  <c r="M5" i="16"/>
  <c r="L13" i="16"/>
  <c r="M13" i="16"/>
  <c r="L21" i="16"/>
  <c r="M21" i="16"/>
  <c r="L26" i="16"/>
  <c r="M26" i="16"/>
  <c r="L34" i="16"/>
  <c r="M34" i="16"/>
  <c r="O5" i="16"/>
  <c r="N13" i="16"/>
  <c r="O13" i="16"/>
  <c r="N21" i="16"/>
  <c r="O21" i="16"/>
  <c r="N26" i="16"/>
  <c r="O26" i="16"/>
  <c r="N34" i="16"/>
  <c r="O34" i="16"/>
  <c r="Q5" i="16"/>
  <c r="P13" i="16"/>
  <c r="Q13" i="16"/>
  <c r="P21" i="16"/>
  <c r="Q21" i="16"/>
  <c r="P26" i="16"/>
  <c r="Q26" i="16"/>
  <c r="P34" i="16"/>
  <c r="Q34" i="16"/>
  <c r="S5" i="16"/>
  <c r="R13" i="16"/>
  <c r="S13" i="16"/>
  <c r="R21" i="16"/>
  <c r="S21" i="16"/>
  <c r="R26" i="16"/>
  <c r="S26" i="16"/>
  <c r="R34" i="16"/>
  <c r="S34" i="16"/>
  <c r="U5" i="16"/>
  <c r="T13" i="16"/>
  <c r="U13" i="16"/>
  <c r="T21" i="16"/>
  <c r="U21" i="16"/>
  <c r="T26" i="16"/>
  <c r="U26" i="16"/>
  <c r="T34" i="16"/>
  <c r="U34" i="16"/>
  <c r="W5" i="16"/>
  <c r="Y5" i="16"/>
  <c r="V13" i="16"/>
  <c r="W13" i="16"/>
  <c r="W28" i="16" s="1"/>
  <c r="X13" i="16"/>
  <c r="Y13" i="16"/>
  <c r="V21" i="16"/>
  <c r="W21" i="16"/>
  <c r="X21" i="16"/>
  <c r="Y21" i="16"/>
  <c r="V26" i="16"/>
  <c r="W26" i="16"/>
  <c r="X26" i="16"/>
  <c r="Y26" i="16"/>
  <c r="Y28" i="16"/>
  <c r="V34" i="16"/>
  <c r="W34" i="16"/>
  <c r="X34" i="16"/>
  <c r="Y34" i="16"/>
  <c r="C36" i="1"/>
  <c r="C33" i="1"/>
  <c r="B33" i="1"/>
  <c r="C32" i="1"/>
  <c r="B32" i="1"/>
  <c r="C31" i="1"/>
  <c r="B31" i="1"/>
  <c r="C25" i="1"/>
  <c r="B25" i="1"/>
  <c r="C24" i="1"/>
  <c r="C24" i="21" s="1"/>
  <c r="B24" i="1"/>
  <c r="C20" i="1"/>
  <c r="B20" i="1"/>
  <c r="C19" i="1"/>
  <c r="B19" i="1"/>
  <c r="C18" i="1"/>
  <c r="B18" i="1"/>
  <c r="C17" i="1"/>
  <c r="B17" i="1"/>
  <c r="C16" i="1"/>
  <c r="B16" i="1"/>
  <c r="C12" i="1"/>
  <c r="B12" i="1"/>
  <c r="C11" i="1"/>
  <c r="B11" i="1"/>
  <c r="C10" i="1"/>
  <c r="B10" i="1"/>
  <c r="C7" i="1"/>
  <c r="C4" i="1"/>
  <c r="C3" i="1"/>
  <c r="B3" i="1"/>
  <c r="K36" i="1"/>
  <c r="M28" i="16" l="1"/>
  <c r="K28" i="16"/>
  <c r="G28" i="20"/>
  <c r="F28" i="20"/>
  <c r="B26" i="1"/>
  <c r="B24" i="21"/>
  <c r="C5" i="1"/>
  <c r="U28" i="20"/>
  <c r="D28" i="20"/>
  <c r="C28" i="20"/>
  <c r="B28" i="20"/>
  <c r="I28" i="20"/>
  <c r="H28" i="20"/>
  <c r="E28" i="20"/>
  <c r="J28" i="20"/>
  <c r="E28" i="16"/>
  <c r="T28" i="20"/>
  <c r="R28" i="20"/>
  <c r="P28" i="20"/>
  <c r="L28" i="20"/>
  <c r="S28" i="20"/>
  <c r="Q28" i="20"/>
  <c r="O28" i="20"/>
  <c r="N28" i="20"/>
  <c r="M28" i="20"/>
  <c r="K28" i="20"/>
  <c r="S28" i="16"/>
  <c r="Q28" i="16"/>
  <c r="U28" i="16"/>
  <c r="O28" i="16"/>
  <c r="G28" i="16"/>
  <c r="C26" i="1"/>
  <c r="B13" i="1"/>
  <c r="C34" i="1"/>
  <c r="C13" i="1"/>
  <c r="B34" i="1"/>
  <c r="B21" i="1"/>
  <c r="C21" i="1"/>
  <c r="C28" i="1" l="1"/>
  <c r="AA36" i="21"/>
  <c r="Q7" i="1" l="1"/>
  <c r="O31" i="1" l="1"/>
  <c r="N31" i="1"/>
  <c r="O20" i="1"/>
  <c r="N20" i="1"/>
  <c r="I7" i="1" l="1"/>
  <c r="I33" i="1"/>
  <c r="G18" i="1"/>
  <c r="I18" i="1"/>
  <c r="I10" i="1"/>
  <c r="D20" i="1"/>
  <c r="E20" i="1"/>
  <c r="AA20" i="23"/>
  <c r="Z20" i="23"/>
  <c r="AA19" i="23"/>
  <c r="Z19" i="23"/>
  <c r="AA18" i="23"/>
  <c r="Z18" i="23"/>
  <c r="AA17" i="23"/>
  <c r="Z17" i="23"/>
  <c r="AA16" i="23"/>
  <c r="Z16" i="23"/>
  <c r="D19" i="1" l="1"/>
  <c r="F12" i="1"/>
  <c r="G36" i="1"/>
  <c r="W33" i="1" l="1"/>
  <c r="V33" i="1"/>
  <c r="W32" i="1"/>
  <c r="V32" i="1"/>
  <c r="W31" i="1"/>
  <c r="V31" i="1"/>
  <c r="W25" i="1"/>
  <c r="V25" i="1"/>
  <c r="W24" i="1"/>
  <c r="V24" i="1"/>
  <c r="W20" i="1"/>
  <c r="V20" i="1"/>
  <c r="W19" i="1"/>
  <c r="V19" i="1"/>
  <c r="W18" i="1"/>
  <c r="V18" i="1"/>
  <c r="W17" i="1"/>
  <c r="V17" i="1"/>
  <c r="W16" i="1"/>
  <c r="V16" i="1"/>
  <c r="W12" i="1"/>
  <c r="V12" i="1"/>
  <c r="W11" i="1"/>
  <c r="V11" i="1"/>
  <c r="W10" i="1"/>
  <c r="V10" i="1"/>
  <c r="W7" i="1"/>
  <c r="W4" i="1"/>
  <c r="W3" i="1"/>
  <c r="V3" i="1"/>
  <c r="Y33" i="1"/>
  <c r="X33" i="1"/>
  <c r="Y32" i="1"/>
  <c r="X32" i="1"/>
  <c r="Y31" i="1"/>
  <c r="X31" i="1"/>
  <c r="Y25" i="1"/>
  <c r="X25" i="1"/>
  <c r="Y24" i="1"/>
  <c r="X24" i="1"/>
  <c r="Y20" i="1"/>
  <c r="X20" i="1"/>
  <c r="Y19" i="1"/>
  <c r="X19" i="1"/>
  <c r="Y18" i="1"/>
  <c r="X18" i="1"/>
  <c r="Y17" i="1"/>
  <c r="X17" i="1"/>
  <c r="Y16" i="1"/>
  <c r="X16" i="1"/>
  <c r="Y12" i="1"/>
  <c r="X12" i="1"/>
  <c r="Y11" i="1"/>
  <c r="X11" i="1"/>
  <c r="Y10" i="1"/>
  <c r="X10" i="1"/>
  <c r="Y7" i="1"/>
  <c r="Y4" i="1"/>
  <c r="Y3" i="1"/>
  <c r="X3" i="1"/>
  <c r="U33" i="1"/>
  <c r="T33" i="1"/>
  <c r="U32" i="1"/>
  <c r="T32" i="1"/>
  <c r="U31" i="1"/>
  <c r="T31" i="1"/>
  <c r="U25" i="1"/>
  <c r="T25" i="1"/>
  <c r="U24" i="1"/>
  <c r="T24" i="1"/>
  <c r="T26" i="1" s="1"/>
  <c r="U20" i="1"/>
  <c r="T20" i="1"/>
  <c r="U19" i="1"/>
  <c r="T19" i="1"/>
  <c r="U18" i="1"/>
  <c r="T18" i="1"/>
  <c r="U17" i="1"/>
  <c r="T17" i="1"/>
  <c r="U16" i="1"/>
  <c r="T16" i="1"/>
  <c r="U12" i="1"/>
  <c r="T12" i="1"/>
  <c r="U11" i="1"/>
  <c r="T11" i="1"/>
  <c r="U10" i="1"/>
  <c r="T10" i="1"/>
  <c r="U7" i="1"/>
  <c r="U4" i="1"/>
  <c r="U3" i="1"/>
  <c r="T3" i="1"/>
  <c r="Q33" i="1"/>
  <c r="P33" i="1"/>
  <c r="Q32" i="1"/>
  <c r="P32" i="1"/>
  <c r="Q31" i="1"/>
  <c r="P31" i="1"/>
  <c r="Q25" i="1"/>
  <c r="P25" i="1"/>
  <c r="Q24" i="1"/>
  <c r="P24" i="1"/>
  <c r="Q20" i="1"/>
  <c r="P20" i="1"/>
  <c r="Q19" i="1"/>
  <c r="P19" i="1"/>
  <c r="Q18" i="1"/>
  <c r="P18" i="1"/>
  <c r="Q17" i="1"/>
  <c r="P17" i="1"/>
  <c r="Q16" i="1"/>
  <c r="P16" i="1"/>
  <c r="Q12" i="1"/>
  <c r="P12" i="1"/>
  <c r="Q11" i="1"/>
  <c r="P11" i="1"/>
  <c r="Q10" i="1"/>
  <c r="P10" i="1"/>
  <c r="Q4" i="1"/>
  <c r="Q3" i="1"/>
  <c r="P3" i="1"/>
  <c r="M33" i="1"/>
  <c r="L33" i="1"/>
  <c r="M32" i="1"/>
  <c r="L32" i="1"/>
  <c r="M31" i="1"/>
  <c r="L31" i="1"/>
  <c r="M25" i="1"/>
  <c r="L25" i="1"/>
  <c r="M24" i="1"/>
  <c r="L24" i="1"/>
  <c r="M20" i="1"/>
  <c r="L20" i="1"/>
  <c r="M19" i="1"/>
  <c r="L19" i="1"/>
  <c r="M18" i="1"/>
  <c r="L18" i="1"/>
  <c r="M17" i="1"/>
  <c r="L17" i="1"/>
  <c r="M16" i="1"/>
  <c r="L16" i="1"/>
  <c r="M12" i="1"/>
  <c r="L12" i="1"/>
  <c r="M11" i="1"/>
  <c r="L11" i="1"/>
  <c r="M10" i="1"/>
  <c r="L10" i="1"/>
  <c r="M7" i="1"/>
  <c r="M4" i="1"/>
  <c r="M3" i="1"/>
  <c r="L3" i="1"/>
  <c r="I36" i="1"/>
  <c r="H33" i="1"/>
  <c r="I32" i="1"/>
  <c r="H32" i="1"/>
  <c r="I31" i="1"/>
  <c r="H31" i="1"/>
  <c r="I25" i="1"/>
  <c r="H25" i="1"/>
  <c r="I24" i="1"/>
  <c r="H24" i="1"/>
  <c r="I20" i="1"/>
  <c r="H20" i="1"/>
  <c r="I19" i="1"/>
  <c r="H19" i="1"/>
  <c r="H18" i="1"/>
  <c r="I17" i="1"/>
  <c r="H17" i="1"/>
  <c r="I16" i="1"/>
  <c r="H16" i="1"/>
  <c r="I12" i="1"/>
  <c r="H12" i="1"/>
  <c r="I11" i="1"/>
  <c r="H11" i="1"/>
  <c r="H10" i="1"/>
  <c r="I4" i="1"/>
  <c r="I3" i="1"/>
  <c r="H3" i="1"/>
  <c r="S33" i="1"/>
  <c r="R33" i="1"/>
  <c r="S32" i="1"/>
  <c r="R32" i="1"/>
  <c r="S31" i="1"/>
  <c r="R31" i="1"/>
  <c r="S25" i="1"/>
  <c r="R25" i="1"/>
  <c r="S24" i="1"/>
  <c r="R24" i="1"/>
  <c r="S20" i="1"/>
  <c r="R20" i="1"/>
  <c r="S19" i="1"/>
  <c r="R19" i="1"/>
  <c r="S18" i="1"/>
  <c r="R18" i="1"/>
  <c r="S17" i="1"/>
  <c r="R17" i="1"/>
  <c r="S16" i="1"/>
  <c r="R16" i="1"/>
  <c r="S12" i="1"/>
  <c r="R12" i="1"/>
  <c r="S11" i="1"/>
  <c r="S11" i="21" s="1"/>
  <c r="R11" i="1"/>
  <c r="S10" i="1"/>
  <c r="R10" i="1"/>
  <c r="S7" i="1"/>
  <c r="S4" i="1"/>
  <c r="S3" i="1"/>
  <c r="R3" i="1"/>
  <c r="O33" i="1"/>
  <c r="N33" i="1"/>
  <c r="O32" i="1"/>
  <c r="N32" i="1"/>
  <c r="O25" i="1"/>
  <c r="N25" i="1"/>
  <c r="O24" i="1"/>
  <c r="N24" i="1"/>
  <c r="O19" i="1"/>
  <c r="N19" i="1"/>
  <c r="O18" i="1"/>
  <c r="N18" i="1"/>
  <c r="O17" i="1"/>
  <c r="N17" i="1"/>
  <c r="O16" i="1"/>
  <c r="N16" i="1"/>
  <c r="O12" i="1"/>
  <c r="N12" i="1"/>
  <c r="O11" i="1"/>
  <c r="N11" i="1"/>
  <c r="O10" i="1"/>
  <c r="N10" i="1"/>
  <c r="O7" i="1"/>
  <c r="O4" i="1"/>
  <c r="O3" i="1"/>
  <c r="N3" i="1"/>
  <c r="K33" i="1"/>
  <c r="J33" i="1"/>
  <c r="K32" i="1"/>
  <c r="J32" i="1"/>
  <c r="K31" i="1"/>
  <c r="J31" i="1"/>
  <c r="K25" i="1"/>
  <c r="J25" i="1"/>
  <c r="K24" i="1"/>
  <c r="J24" i="1"/>
  <c r="K20" i="1"/>
  <c r="J20" i="1"/>
  <c r="K19" i="1"/>
  <c r="J19" i="1"/>
  <c r="K18" i="1"/>
  <c r="J18" i="1"/>
  <c r="K17" i="1"/>
  <c r="J17" i="1"/>
  <c r="K16" i="1"/>
  <c r="J16" i="1"/>
  <c r="K12" i="1"/>
  <c r="J12" i="1"/>
  <c r="K11" i="1"/>
  <c r="J11" i="1"/>
  <c r="K10" i="1"/>
  <c r="J10" i="1"/>
  <c r="K4" i="1"/>
  <c r="K3" i="1"/>
  <c r="J3" i="1"/>
  <c r="G33" i="1"/>
  <c r="F33" i="1"/>
  <c r="G32" i="1"/>
  <c r="F32" i="1"/>
  <c r="G31" i="1"/>
  <c r="F31" i="1"/>
  <c r="G25" i="1"/>
  <c r="F25" i="1"/>
  <c r="G24" i="1"/>
  <c r="F24" i="1"/>
  <c r="G20" i="1"/>
  <c r="F20" i="1"/>
  <c r="G19" i="1"/>
  <c r="F19" i="1"/>
  <c r="F18" i="1"/>
  <c r="G17" i="1"/>
  <c r="F17" i="1"/>
  <c r="G16" i="1"/>
  <c r="F16" i="1"/>
  <c r="G12" i="1"/>
  <c r="G11" i="1"/>
  <c r="F11" i="1"/>
  <c r="G10" i="1"/>
  <c r="F10" i="1"/>
  <c r="G7" i="1"/>
  <c r="G4" i="1"/>
  <c r="G4" i="21" s="1"/>
  <c r="G3" i="1"/>
  <c r="F3" i="1"/>
  <c r="E33" i="1"/>
  <c r="D33" i="1"/>
  <c r="E32" i="1"/>
  <c r="D32" i="1"/>
  <c r="E31" i="1"/>
  <c r="D31" i="1"/>
  <c r="E25" i="1"/>
  <c r="D25" i="1"/>
  <c r="E24" i="1"/>
  <c r="D24" i="1"/>
  <c r="E19" i="1"/>
  <c r="E18" i="1"/>
  <c r="E17" i="1"/>
  <c r="E16" i="1"/>
  <c r="D18" i="1"/>
  <c r="D17" i="1"/>
  <c r="D16" i="1"/>
  <c r="E12" i="1"/>
  <c r="E11" i="1"/>
  <c r="D12" i="1"/>
  <c r="D11" i="1"/>
  <c r="E10" i="1"/>
  <c r="D10" i="1"/>
  <c r="E7" i="1"/>
  <c r="E3" i="1"/>
  <c r="D3" i="1"/>
  <c r="U26" i="1" l="1"/>
  <c r="P26" i="1"/>
  <c r="R26" i="1"/>
  <c r="W21" i="1"/>
  <c r="U5" i="1"/>
  <c r="H34" i="1"/>
  <c r="S5" i="1"/>
  <c r="Q5" i="1"/>
  <c r="V26" i="1"/>
  <c r="Q13" i="1"/>
  <c r="O5" i="1"/>
  <c r="T13" i="1"/>
  <c r="U13" i="1"/>
  <c r="T34" i="1"/>
  <c r="U34" i="1"/>
  <c r="W5" i="1"/>
  <c r="S13" i="1"/>
  <c r="R34" i="1"/>
  <c r="S34" i="1"/>
  <c r="O21" i="1"/>
  <c r="M5" i="1"/>
  <c r="K26" i="1"/>
  <c r="H13" i="1"/>
  <c r="I34" i="1"/>
  <c r="I13" i="1"/>
  <c r="K5" i="1"/>
  <c r="I5" i="1"/>
  <c r="S26" i="1"/>
  <c r="Q26" i="1"/>
  <c r="R13" i="1"/>
  <c r="P13" i="1"/>
  <c r="V13" i="1"/>
  <c r="W13" i="1"/>
  <c r="Y5" i="1"/>
  <c r="N26" i="1"/>
  <c r="L26" i="1"/>
  <c r="Y26" i="1"/>
  <c r="N13" i="1"/>
  <c r="E5" i="1"/>
  <c r="O13" i="1"/>
  <c r="S21" i="1"/>
  <c r="O26" i="1"/>
  <c r="L21" i="1"/>
  <c r="P34" i="1"/>
  <c r="W26" i="1"/>
  <c r="M21" i="1"/>
  <c r="Q34" i="1"/>
  <c r="P21" i="1"/>
  <c r="X21" i="1"/>
  <c r="K21" i="1"/>
  <c r="N34" i="1"/>
  <c r="M26" i="1"/>
  <c r="Y21" i="1"/>
  <c r="V34" i="1"/>
  <c r="R21" i="1"/>
  <c r="Q21" i="1"/>
  <c r="J26" i="1"/>
  <c r="O34" i="1"/>
  <c r="L13" i="1"/>
  <c r="X26" i="1"/>
  <c r="W34" i="1"/>
  <c r="M13" i="1"/>
  <c r="J13" i="1"/>
  <c r="K13" i="1"/>
  <c r="I21" i="1"/>
  <c r="M34" i="1"/>
  <c r="Y13" i="1"/>
  <c r="H21" i="1"/>
  <c r="X13" i="1"/>
  <c r="J34" i="1"/>
  <c r="H26" i="1"/>
  <c r="T21" i="1"/>
  <c r="X34" i="1"/>
  <c r="J21" i="1"/>
  <c r="L34" i="1"/>
  <c r="K34" i="1"/>
  <c r="N21" i="1"/>
  <c r="I26" i="1"/>
  <c r="U21" i="1"/>
  <c r="Y34" i="1"/>
  <c r="V21" i="1"/>
  <c r="D13" i="1"/>
  <c r="F34" i="1"/>
  <c r="G34" i="1"/>
  <c r="F13" i="1"/>
  <c r="G13" i="1"/>
  <c r="G21" i="1"/>
  <c r="F21" i="1"/>
  <c r="G26" i="1"/>
  <c r="F26" i="1"/>
  <c r="G5" i="1"/>
  <c r="U28" i="1" l="1"/>
  <c r="W28" i="1"/>
  <c r="S28" i="1"/>
  <c r="Q28" i="1"/>
  <c r="Y28" i="1"/>
  <c r="O28" i="1"/>
  <c r="O38" i="1" s="1"/>
  <c r="M28" i="1"/>
  <c r="M38" i="1" s="1"/>
  <c r="K28" i="1"/>
  <c r="K38" i="1" s="1"/>
  <c r="I28" i="1"/>
  <c r="G28" i="1"/>
  <c r="Z10" i="16"/>
  <c r="AA10" i="16"/>
  <c r="Z10" i="15"/>
  <c r="AA10" i="15"/>
  <c r="Z10" i="14"/>
  <c r="AA10" i="14"/>
  <c r="Z10" i="13"/>
  <c r="AA10" i="13"/>
  <c r="Z10" i="12"/>
  <c r="AA10" i="12"/>
  <c r="Z10" i="10"/>
  <c r="AA10" i="10"/>
  <c r="Z10" i="9"/>
  <c r="AA10" i="9"/>
  <c r="Z10" i="8"/>
  <c r="AA10" i="8"/>
  <c r="Z10" i="7"/>
  <c r="AA10" i="7"/>
  <c r="Z10" i="6"/>
  <c r="AA10" i="6"/>
  <c r="Z10" i="5"/>
  <c r="AA10" i="5"/>
  <c r="Z10" i="22"/>
  <c r="AA10" i="22"/>
  <c r="Z10" i="4"/>
  <c r="AA10" i="4"/>
  <c r="Z10" i="3"/>
  <c r="AA10" i="3"/>
  <c r="Z10" i="23"/>
  <c r="AA10" i="23"/>
  <c r="Z10" i="2"/>
  <c r="AA10" i="2"/>
  <c r="AA3" i="16"/>
  <c r="Z3" i="16"/>
  <c r="AA4" i="16"/>
  <c r="AA3" i="23"/>
  <c r="Z3" i="23"/>
  <c r="AA4" i="23"/>
  <c r="AA3" i="3"/>
  <c r="Z3" i="3"/>
  <c r="AA4" i="3"/>
  <c r="AA3" i="2"/>
  <c r="Z3" i="2"/>
  <c r="AA4" i="2"/>
  <c r="AA3" i="4"/>
  <c r="Z3" i="4"/>
  <c r="AA4" i="4"/>
  <c r="AA3" i="22"/>
  <c r="Z3" i="22"/>
  <c r="AA4" i="22"/>
  <c r="AA3" i="5"/>
  <c r="Z3" i="5"/>
  <c r="AA4" i="5"/>
  <c r="AA3" i="6"/>
  <c r="Z3" i="6"/>
  <c r="AA4" i="6"/>
  <c r="AA3" i="7"/>
  <c r="Z3" i="7"/>
  <c r="AA4" i="7"/>
  <c r="AA3" i="8"/>
  <c r="Z3" i="8"/>
  <c r="AA4" i="8"/>
  <c r="AA3" i="9"/>
  <c r="Z3" i="9"/>
  <c r="AA4" i="9"/>
  <c r="AA3" i="10"/>
  <c r="Z3" i="10"/>
  <c r="AA4" i="10"/>
  <c r="AA3" i="12"/>
  <c r="Z3" i="12"/>
  <c r="AA4" i="12"/>
  <c r="AA3" i="13"/>
  <c r="Z3" i="13"/>
  <c r="AA4" i="13"/>
  <c r="AA3" i="14"/>
  <c r="Z3" i="14"/>
  <c r="AA4" i="14"/>
  <c r="AA3" i="15"/>
  <c r="Z3" i="15"/>
  <c r="AA4" i="15"/>
  <c r="Z31" i="8"/>
  <c r="AA31" i="8"/>
  <c r="V20" i="21"/>
  <c r="W20" i="21"/>
  <c r="V24" i="21"/>
  <c r="W24" i="21"/>
  <c r="V25" i="21"/>
  <c r="W25" i="21"/>
  <c r="U20" i="21"/>
  <c r="V26" i="21" l="1"/>
  <c r="W26" i="21"/>
  <c r="S20" i="21"/>
  <c r="S24" i="21"/>
  <c r="S25" i="21"/>
  <c r="R21" i="14"/>
  <c r="Q5" i="8"/>
  <c r="S26" i="21" l="1"/>
  <c r="O20" i="21"/>
  <c r="K20" i="21"/>
  <c r="J20" i="21"/>
  <c r="Z31" i="23" l="1"/>
  <c r="AA31" i="23"/>
  <c r="E20" i="21" l="1"/>
  <c r="Y7" i="21" l="1"/>
  <c r="W7" i="21"/>
  <c r="U7" i="21"/>
  <c r="S7" i="21"/>
  <c r="Q7" i="21"/>
  <c r="O7" i="21"/>
  <c r="M7" i="21"/>
  <c r="K7" i="21"/>
  <c r="I7" i="21"/>
  <c r="G7" i="21"/>
  <c r="E7" i="21"/>
  <c r="C7" i="21"/>
  <c r="Y33" i="21"/>
  <c r="X33" i="21"/>
  <c r="W33" i="21"/>
  <c r="V33" i="21"/>
  <c r="Y32" i="21"/>
  <c r="X32" i="21"/>
  <c r="W32" i="21"/>
  <c r="V32" i="21"/>
  <c r="Y31" i="21"/>
  <c r="X31" i="21"/>
  <c r="W31" i="21"/>
  <c r="V31" i="21"/>
  <c r="U33" i="21"/>
  <c r="T33" i="21"/>
  <c r="S33" i="21"/>
  <c r="R33" i="21"/>
  <c r="U32" i="21"/>
  <c r="T32" i="21"/>
  <c r="S32" i="21"/>
  <c r="R32" i="21"/>
  <c r="U31" i="21"/>
  <c r="T31" i="21"/>
  <c r="S31" i="21"/>
  <c r="R31" i="21"/>
  <c r="Q33" i="21"/>
  <c r="P33" i="21"/>
  <c r="O33" i="21"/>
  <c r="N33" i="21"/>
  <c r="Q32" i="21"/>
  <c r="P32" i="21"/>
  <c r="O32" i="21"/>
  <c r="N32" i="21"/>
  <c r="Q31" i="21"/>
  <c r="P31" i="21"/>
  <c r="O31" i="21"/>
  <c r="N31" i="21"/>
  <c r="Y25" i="21"/>
  <c r="X25" i="21"/>
  <c r="Y24" i="21"/>
  <c r="X24" i="21"/>
  <c r="U25" i="21"/>
  <c r="T25" i="21"/>
  <c r="R25" i="21"/>
  <c r="U24" i="21"/>
  <c r="T24" i="21"/>
  <c r="R24" i="21"/>
  <c r="Q25" i="21"/>
  <c r="P25" i="21"/>
  <c r="O25" i="21"/>
  <c r="N25" i="21"/>
  <c r="Q24" i="21"/>
  <c r="P24" i="21"/>
  <c r="O24" i="21"/>
  <c r="N24" i="21"/>
  <c r="Y20" i="21"/>
  <c r="X20" i="21"/>
  <c r="Y19" i="21"/>
  <c r="X19" i="21"/>
  <c r="W19" i="21"/>
  <c r="V19" i="21"/>
  <c r="X18" i="21"/>
  <c r="V18" i="21"/>
  <c r="Y17" i="21"/>
  <c r="X17" i="21"/>
  <c r="W17" i="21"/>
  <c r="V17" i="21"/>
  <c r="Y16" i="21"/>
  <c r="X16" i="21"/>
  <c r="W16" i="21"/>
  <c r="V16" i="21"/>
  <c r="T20" i="21"/>
  <c r="R20" i="21"/>
  <c r="U19" i="21"/>
  <c r="T19" i="21"/>
  <c r="S19" i="21"/>
  <c r="R19" i="21"/>
  <c r="U18" i="21"/>
  <c r="U17" i="21"/>
  <c r="T17" i="21"/>
  <c r="S17" i="21"/>
  <c r="R17" i="21"/>
  <c r="U16" i="21"/>
  <c r="T16" i="21"/>
  <c r="S16" i="21"/>
  <c r="R16" i="21"/>
  <c r="Q20" i="21"/>
  <c r="P20" i="21"/>
  <c r="N20" i="21"/>
  <c r="Q19" i="21"/>
  <c r="P19" i="21"/>
  <c r="O19" i="21"/>
  <c r="N19" i="21"/>
  <c r="Q18" i="21"/>
  <c r="P18" i="21"/>
  <c r="Q17" i="21"/>
  <c r="P17" i="21"/>
  <c r="O17" i="21"/>
  <c r="N17" i="21"/>
  <c r="Q16" i="21"/>
  <c r="P16" i="21"/>
  <c r="O16" i="21"/>
  <c r="N16" i="21"/>
  <c r="M20" i="21"/>
  <c r="L20" i="21"/>
  <c r="M19" i="21"/>
  <c r="L19" i="21"/>
  <c r="K19" i="21"/>
  <c r="J19" i="21"/>
  <c r="M18" i="21"/>
  <c r="L18" i="21"/>
  <c r="K18" i="21"/>
  <c r="J18" i="21"/>
  <c r="I20" i="21"/>
  <c r="H20" i="21"/>
  <c r="G20" i="21"/>
  <c r="F20" i="21"/>
  <c r="I19" i="21"/>
  <c r="H19" i="21"/>
  <c r="G19" i="21"/>
  <c r="F19" i="21"/>
  <c r="I18" i="21"/>
  <c r="H18" i="21"/>
  <c r="G18" i="21"/>
  <c r="F18" i="21"/>
  <c r="D20" i="21"/>
  <c r="E19" i="21"/>
  <c r="D19" i="21"/>
  <c r="E18" i="21"/>
  <c r="D18" i="21"/>
  <c r="C19" i="21"/>
  <c r="C20" i="21"/>
  <c r="C18" i="21"/>
  <c r="B20" i="21"/>
  <c r="B19" i="21"/>
  <c r="B18" i="21"/>
  <c r="Y12" i="21"/>
  <c r="X12" i="21"/>
  <c r="W12" i="21"/>
  <c r="V12" i="21"/>
  <c r="Y11" i="21"/>
  <c r="X11" i="21"/>
  <c r="W11" i="21"/>
  <c r="V11" i="21"/>
  <c r="V10" i="21"/>
  <c r="U12" i="21"/>
  <c r="T12" i="21"/>
  <c r="S12" i="21"/>
  <c r="R12" i="21"/>
  <c r="U11" i="21"/>
  <c r="T11" i="21"/>
  <c r="R11" i="21"/>
  <c r="U10" i="21"/>
  <c r="T10" i="21"/>
  <c r="S10" i="21"/>
  <c r="R10" i="21"/>
  <c r="Q12" i="21"/>
  <c r="P12" i="21"/>
  <c r="O12" i="21"/>
  <c r="N12" i="21"/>
  <c r="Q11" i="21"/>
  <c r="P11" i="21"/>
  <c r="O11" i="21"/>
  <c r="N11" i="21"/>
  <c r="Q10" i="21"/>
  <c r="P10" i="21"/>
  <c r="O10" i="21"/>
  <c r="N10" i="21"/>
  <c r="M12" i="21"/>
  <c r="L12" i="21"/>
  <c r="K12" i="21"/>
  <c r="J12" i="21"/>
  <c r="M11" i="21"/>
  <c r="L11" i="21"/>
  <c r="K11" i="21"/>
  <c r="J11" i="21"/>
  <c r="M10" i="21"/>
  <c r="L10" i="21"/>
  <c r="K10" i="21"/>
  <c r="J10" i="21"/>
  <c r="I12" i="21"/>
  <c r="H12" i="21"/>
  <c r="G12" i="21"/>
  <c r="F12" i="21"/>
  <c r="I11" i="21"/>
  <c r="H11" i="21"/>
  <c r="G11" i="21"/>
  <c r="F11" i="21"/>
  <c r="I10" i="21"/>
  <c r="H10" i="21"/>
  <c r="G10" i="21"/>
  <c r="F10" i="21"/>
  <c r="E12" i="21"/>
  <c r="D12" i="21"/>
  <c r="E11" i="21"/>
  <c r="D11" i="21"/>
  <c r="E10" i="21"/>
  <c r="D10" i="21"/>
  <c r="C12" i="21"/>
  <c r="C11" i="21"/>
  <c r="C10" i="21"/>
  <c r="B11" i="21"/>
  <c r="B12" i="21"/>
  <c r="B10" i="21"/>
  <c r="Y4" i="21"/>
  <c r="W4" i="21"/>
  <c r="Y3" i="21"/>
  <c r="X3" i="21"/>
  <c r="W3" i="21"/>
  <c r="V3" i="21"/>
  <c r="U4" i="21"/>
  <c r="S4" i="21"/>
  <c r="U3" i="21"/>
  <c r="T3" i="21"/>
  <c r="S3" i="21"/>
  <c r="R3" i="21"/>
  <c r="Q4" i="21"/>
  <c r="O4" i="21"/>
  <c r="Q3" i="21"/>
  <c r="P3" i="21"/>
  <c r="O3" i="21"/>
  <c r="N3" i="21"/>
  <c r="M4" i="21"/>
  <c r="K4" i="21"/>
  <c r="M3" i="21"/>
  <c r="L3" i="21"/>
  <c r="K3" i="21"/>
  <c r="J3" i="21"/>
  <c r="I4" i="21"/>
  <c r="I3" i="21"/>
  <c r="H3" i="21"/>
  <c r="G3" i="21"/>
  <c r="F3" i="21"/>
  <c r="E4" i="21"/>
  <c r="E3" i="21"/>
  <c r="D3" i="21"/>
  <c r="C4" i="21"/>
  <c r="C3" i="21"/>
  <c r="B3" i="21"/>
  <c r="Y26" i="21" l="1"/>
  <c r="X26" i="21"/>
  <c r="T26" i="21"/>
  <c r="S18" i="21"/>
  <c r="S21" i="21" s="1"/>
  <c r="Y18" i="21"/>
  <c r="Y21" i="21" s="1"/>
  <c r="X10" i="21"/>
  <c r="X13" i="21" s="1"/>
  <c r="T18" i="21"/>
  <c r="T21" i="21" s="1"/>
  <c r="W10" i="21"/>
  <c r="W13" i="21" s="1"/>
  <c r="R18" i="21"/>
  <c r="R21" i="21" s="1"/>
  <c r="O18" i="21"/>
  <c r="O21" i="21" s="1"/>
  <c r="W18" i="21"/>
  <c r="W21" i="21" s="1"/>
  <c r="Y10" i="21"/>
  <c r="Y13" i="21" s="1"/>
  <c r="N18" i="21"/>
  <c r="N21" i="21" s="1"/>
  <c r="P34" i="21"/>
  <c r="Q34" i="21"/>
  <c r="V34" i="21"/>
  <c r="W34" i="21"/>
  <c r="N26" i="21"/>
  <c r="O26" i="21"/>
  <c r="U21" i="21"/>
  <c r="P21" i="21"/>
  <c r="Y34" i="21"/>
  <c r="O34" i="21"/>
  <c r="N34" i="21"/>
  <c r="U34" i="21"/>
  <c r="X34" i="21"/>
  <c r="R34" i="21"/>
  <c r="T34" i="21"/>
  <c r="S34" i="21"/>
  <c r="Q26" i="21"/>
  <c r="P26" i="21"/>
  <c r="U26" i="21"/>
  <c r="R26" i="21"/>
  <c r="N13" i="21"/>
  <c r="V13" i="21"/>
  <c r="R13" i="21"/>
  <c r="S13" i="21"/>
  <c r="T13" i="21"/>
  <c r="U13" i="21"/>
  <c r="P13" i="21"/>
  <c r="Q21" i="21"/>
  <c r="X21" i="21"/>
  <c r="V21" i="21"/>
  <c r="Q13" i="21"/>
  <c r="O13" i="21"/>
  <c r="S5" i="21"/>
  <c r="U5" i="21"/>
  <c r="W5" i="21"/>
  <c r="Y5" i="21"/>
  <c r="O5" i="21"/>
  <c r="Q5" i="21"/>
  <c r="Z11" i="2"/>
  <c r="I34" i="5"/>
  <c r="I16" i="21"/>
  <c r="G33" i="21"/>
  <c r="G17" i="21"/>
  <c r="K17" i="21"/>
  <c r="I17" i="21"/>
  <c r="Y28" i="21" l="1"/>
  <c r="Y38" i="21" s="1"/>
  <c r="W28" i="21"/>
  <c r="W38" i="21" s="1"/>
  <c r="O28" i="21"/>
  <c r="O38" i="21" s="1"/>
  <c r="S28" i="21"/>
  <c r="S38" i="21" s="1"/>
  <c r="U28" i="21"/>
  <c r="U38" i="21" s="1"/>
  <c r="Q28" i="21"/>
  <c r="Q38" i="21" s="1"/>
  <c r="F31" i="21"/>
  <c r="G31" i="21"/>
  <c r="H31" i="21"/>
  <c r="I31" i="21"/>
  <c r="J31" i="21"/>
  <c r="K31" i="21"/>
  <c r="L31" i="21"/>
  <c r="M31" i="21"/>
  <c r="F32" i="21"/>
  <c r="G32" i="21"/>
  <c r="H32" i="21"/>
  <c r="I32" i="21"/>
  <c r="J32" i="21"/>
  <c r="K32" i="21"/>
  <c r="L32" i="21"/>
  <c r="M32" i="21"/>
  <c r="F33" i="21"/>
  <c r="H33" i="21"/>
  <c r="I33" i="21"/>
  <c r="J33" i="21"/>
  <c r="K33" i="21"/>
  <c r="L33" i="21"/>
  <c r="M33" i="21"/>
  <c r="F25" i="21"/>
  <c r="G25" i="21"/>
  <c r="H25" i="21"/>
  <c r="I25" i="21"/>
  <c r="J25" i="21"/>
  <c r="K25" i="21"/>
  <c r="L25" i="21"/>
  <c r="M25" i="21"/>
  <c r="F24" i="21"/>
  <c r="G24" i="21"/>
  <c r="H24" i="21"/>
  <c r="I24" i="21"/>
  <c r="J24" i="21"/>
  <c r="K24" i="21"/>
  <c r="L24" i="21"/>
  <c r="M24" i="21"/>
  <c r="M17" i="21"/>
  <c r="L17" i="21"/>
  <c r="J17" i="21"/>
  <c r="M16" i="21"/>
  <c r="L16" i="21"/>
  <c r="K16" i="21"/>
  <c r="J16" i="21"/>
  <c r="H17" i="21"/>
  <c r="F17" i="21"/>
  <c r="H16" i="21"/>
  <c r="G16" i="21"/>
  <c r="F16" i="21"/>
  <c r="Y34" i="23"/>
  <c r="X34" i="23"/>
  <c r="W34" i="23"/>
  <c r="V34" i="23"/>
  <c r="U34" i="23"/>
  <c r="T34" i="23"/>
  <c r="S34" i="23"/>
  <c r="R34" i="23"/>
  <c r="Q34" i="23"/>
  <c r="P34" i="23"/>
  <c r="O34" i="23"/>
  <c r="N34" i="23"/>
  <c r="M34" i="23"/>
  <c r="L34" i="23"/>
  <c r="K34" i="23"/>
  <c r="J34" i="23"/>
  <c r="I34" i="23"/>
  <c r="H34" i="23"/>
  <c r="G34" i="23"/>
  <c r="F34" i="23"/>
  <c r="E34" i="23"/>
  <c r="D34" i="23"/>
  <c r="C34" i="23"/>
  <c r="B34" i="23"/>
  <c r="AA33" i="23"/>
  <c r="Z33" i="23"/>
  <c r="AA32" i="23"/>
  <c r="Z32" i="23"/>
  <c r="Y26" i="23"/>
  <c r="X26" i="23"/>
  <c r="W26" i="23"/>
  <c r="V26" i="23"/>
  <c r="U26" i="23"/>
  <c r="T26" i="23"/>
  <c r="S26" i="23"/>
  <c r="R26" i="23"/>
  <c r="Q26" i="23"/>
  <c r="P26" i="23"/>
  <c r="O26" i="23"/>
  <c r="N26" i="23"/>
  <c r="M26" i="23"/>
  <c r="L26" i="23"/>
  <c r="K26" i="23"/>
  <c r="J26" i="23"/>
  <c r="I26" i="23"/>
  <c r="H26" i="23"/>
  <c r="G26" i="23"/>
  <c r="F26" i="23"/>
  <c r="E26" i="23"/>
  <c r="D26" i="23"/>
  <c r="C26" i="23"/>
  <c r="B26" i="23"/>
  <c r="AA25" i="23"/>
  <c r="Z25" i="23"/>
  <c r="AA24" i="23"/>
  <c r="Z24" i="23"/>
  <c r="Y21" i="23"/>
  <c r="X21" i="23"/>
  <c r="W21" i="23"/>
  <c r="V21" i="23"/>
  <c r="U21" i="23"/>
  <c r="T21" i="23"/>
  <c r="S21" i="23"/>
  <c r="R21" i="23"/>
  <c r="Q21" i="23"/>
  <c r="P21" i="23"/>
  <c r="O21" i="23"/>
  <c r="N21" i="23"/>
  <c r="M21" i="23"/>
  <c r="L21" i="23"/>
  <c r="K21" i="23"/>
  <c r="J21" i="23"/>
  <c r="I21" i="23"/>
  <c r="H21" i="23"/>
  <c r="G21" i="23"/>
  <c r="F21" i="23"/>
  <c r="E21" i="23"/>
  <c r="D21" i="23"/>
  <c r="C21" i="23"/>
  <c r="B21" i="23"/>
  <c r="Y13" i="23"/>
  <c r="X13" i="23"/>
  <c r="W13" i="23"/>
  <c r="V13" i="23"/>
  <c r="U13" i="23"/>
  <c r="T13" i="23"/>
  <c r="S13" i="23"/>
  <c r="R13" i="23"/>
  <c r="Q13" i="23"/>
  <c r="P13" i="23"/>
  <c r="O13" i="23"/>
  <c r="N13" i="23"/>
  <c r="M13" i="23"/>
  <c r="L13" i="23"/>
  <c r="K13" i="23"/>
  <c r="J13" i="23"/>
  <c r="I13" i="23"/>
  <c r="H13" i="23"/>
  <c r="G13" i="23"/>
  <c r="F13" i="23"/>
  <c r="E13" i="23"/>
  <c r="D13" i="23"/>
  <c r="C13" i="23"/>
  <c r="B13" i="23"/>
  <c r="AA12" i="23"/>
  <c r="Z12" i="23"/>
  <c r="AA11" i="23"/>
  <c r="Z11" i="23"/>
  <c r="AA7" i="23"/>
  <c r="Y5" i="23"/>
  <c r="W5" i="23"/>
  <c r="U5" i="23"/>
  <c r="S5" i="23"/>
  <c r="Q5" i="23"/>
  <c r="O5" i="23"/>
  <c r="M5" i="23"/>
  <c r="K5" i="23"/>
  <c r="I5" i="23"/>
  <c r="G5" i="23"/>
  <c r="E5" i="23"/>
  <c r="C5" i="23"/>
  <c r="Y34" i="22"/>
  <c r="X34" i="22"/>
  <c r="W34" i="22"/>
  <c r="V34" i="22"/>
  <c r="U34" i="22"/>
  <c r="T34" i="22"/>
  <c r="S34" i="22"/>
  <c r="R34" i="22"/>
  <c r="Q34" i="22"/>
  <c r="P34" i="22"/>
  <c r="O34" i="22"/>
  <c r="N34" i="22"/>
  <c r="M34" i="22"/>
  <c r="L34" i="22"/>
  <c r="K34" i="22"/>
  <c r="J34" i="22"/>
  <c r="I34" i="22"/>
  <c r="H34" i="22"/>
  <c r="G34" i="22"/>
  <c r="F34" i="22"/>
  <c r="E34" i="22"/>
  <c r="D34" i="22"/>
  <c r="C34" i="22"/>
  <c r="B34" i="22"/>
  <c r="AA33" i="22"/>
  <c r="Z33" i="22"/>
  <c r="AA32" i="22"/>
  <c r="Z32" i="22"/>
  <c r="AA31" i="22"/>
  <c r="Z31" i="22"/>
  <c r="Y26" i="22"/>
  <c r="X26" i="22"/>
  <c r="W26" i="22"/>
  <c r="V26" i="22"/>
  <c r="U26" i="22"/>
  <c r="T26" i="22"/>
  <c r="S26" i="22"/>
  <c r="R26" i="22"/>
  <c r="Q26" i="22"/>
  <c r="P26" i="22"/>
  <c r="O26" i="22"/>
  <c r="N26" i="22"/>
  <c r="M26" i="22"/>
  <c r="L26" i="22"/>
  <c r="K26" i="22"/>
  <c r="J26" i="22"/>
  <c r="I26" i="22"/>
  <c r="H26" i="22"/>
  <c r="G26" i="22"/>
  <c r="F26" i="22"/>
  <c r="E26" i="22"/>
  <c r="D26" i="22"/>
  <c r="C26" i="22"/>
  <c r="B26" i="22"/>
  <c r="AA25" i="22"/>
  <c r="Z25" i="22"/>
  <c r="AA24" i="22"/>
  <c r="Z24" i="22"/>
  <c r="Y21" i="22"/>
  <c r="X21" i="22"/>
  <c r="W21" i="22"/>
  <c r="V21" i="22"/>
  <c r="U21" i="22"/>
  <c r="T21" i="22"/>
  <c r="S21" i="22"/>
  <c r="R21" i="22"/>
  <c r="Q21" i="22"/>
  <c r="P21" i="22"/>
  <c r="O21" i="22"/>
  <c r="N21" i="22"/>
  <c r="M21" i="22"/>
  <c r="L21" i="22"/>
  <c r="K21" i="22"/>
  <c r="J21" i="22"/>
  <c r="I21" i="22"/>
  <c r="H21" i="22"/>
  <c r="G21" i="22"/>
  <c r="F21" i="22"/>
  <c r="E21" i="22"/>
  <c r="D21" i="22"/>
  <c r="C21" i="22"/>
  <c r="B21" i="22"/>
  <c r="AA20" i="22"/>
  <c r="Z20" i="22"/>
  <c r="AA19" i="22"/>
  <c r="Z19" i="22"/>
  <c r="AA18" i="22"/>
  <c r="Z18" i="22"/>
  <c r="AA17" i="22"/>
  <c r="Z17" i="22"/>
  <c r="AA16" i="22"/>
  <c r="Z16" i="22"/>
  <c r="Y13" i="22"/>
  <c r="X13" i="22"/>
  <c r="W13" i="22"/>
  <c r="V13" i="22"/>
  <c r="U13" i="22"/>
  <c r="T13" i="22"/>
  <c r="S13" i="22"/>
  <c r="R13" i="22"/>
  <c r="Q13" i="22"/>
  <c r="P13" i="22"/>
  <c r="O13" i="22"/>
  <c r="N13" i="22"/>
  <c r="M13" i="22"/>
  <c r="L13" i="22"/>
  <c r="K13" i="22"/>
  <c r="J13" i="22"/>
  <c r="I13" i="22"/>
  <c r="H13" i="22"/>
  <c r="G13" i="22"/>
  <c r="F13" i="22"/>
  <c r="E13" i="22"/>
  <c r="D13" i="22"/>
  <c r="C13" i="22"/>
  <c r="B13" i="22"/>
  <c r="AA12" i="22"/>
  <c r="Z12" i="22"/>
  <c r="AA11" i="22"/>
  <c r="Z11" i="22"/>
  <c r="AA7" i="22"/>
  <c r="Y5" i="22"/>
  <c r="W5" i="22"/>
  <c r="U5" i="22"/>
  <c r="S5" i="22"/>
  <c r="Q5" i="22"/>
  <c r="O5" i="22"/>
  <c r="M5" i="22"/>
  <c r="K5" i="22"/>
  <c r="I5" i="22"/>
  <c r="G5" i="22"/>
  <c r="E5" i="22"/>
  <c r="C5" i="22"/>
  <c r="G34" i="21" l="1"/>
  <c r="Z34" i="23"/>
  <c r="AA34" i="23"/>
  <c r="G28" i="23"/>
  <c r="G38" i="23" s="1"/>
  <c r="W28" i="23"/>
  <c r="W38" i="23" s="1"/>
  <c r="Y28" i="23"/>
  <c r="Y38" i="23" s="1"/>
  <c r="Q28" i="23"/>
  <c r="Q38" i="23" s="1"/>
  <c r="I28" i="23"/>
  <c r="I38" i="23" s="1"/>
  <c r="Z26" i="23"/>
  <c r="C28" i="23"/>
  <c r="C38" i="23" s="1"/>
  <c r="K28" i="23"/>
  <c r="K38" i="23" s="1"/>
  <c r="S28" i="23"/>
  <c r="S38" i="23" s="1"/>
  <c r="M28" i="23"/>
  <c r="M38" i="23" s="1"/>
  <c r="AA5" i="23"/>
  <c r="O28" i="23"/>
  <c r="O38" i="23" s="1"/>
  <c r="Z13" i="23"/>
  <c r="Z21" i="23"/>
  <c r="AA13" i="23"/>
  <c r="Z34" i="22"/>
  <c r="E28" i="23"/>
  <c r="E38" i="23" s="1"/>
  <c r="U28" i="23"/>
  <c r="U38" i="23" s="1"/>
  <c r="AA26" i="23"/>
  <c r="AA21" i="23"/>
  <c r="O28" i="22"/>
  <c r="O38" i="22" s="1"/>
  <c r="G28" i="22"/>
  <c r="G38" i="22" s="1"/>
  <c r="W28" i="22"/>
  <c r="W38" i="22" s="1"/>
  <c r="AA5" i="22"/>
  <c r="Z13" i="22"/>
  <c r="AA13" i="22"/>
  <c r="C28" i="22"/>
  <c r="C38" i="22" s="1"/>
  <c r="K28" i="22"/>
  <c r="K38" i="22" s="1"/>
  <c r="S28" i="22"/>
  <c r="S38" i="22" s="1"/>
  <c r="AA21" i="22"/>
  <c r="Z26" i="22"/>
  <c r="AA34" i="22"/>
  <c r="I28" i="22"/>
  <c r="I38" i="22" s="1"/>
  <c r="Q28" i="22"/>
  <c r="Q38" i="22" s="1"/>
  <c r="Y28" i="22"/>
  <c r="Y38" i="22" s="1"/>
  <c r="Z21" i="22"/>
  <c r="E28" i="22"/>
  <c r="E38" i="22" s="1"/>
  <c r="M28" i="22"/>
  <c r="M38" i="22" s="1"/>
  <c r="U28" i="22"/>
  <c r="U38" i="22" s="1"/>
  <c r="AA26" i="22"/>
  <c r="AA28" i="23" l="1"/>
  <c r="AA38" i="23" s="1"/>
  <c r="AA28" i="22"/>
  <c r="AA38" i="22" s="1"/>
  <c r="AA33" i="20" l="1"/>
  <c r="AA32" i="20"/>
  <c r="AA31" i="20"/>
  <c r="Z31" i="14" l="1"/>
  <c r="AA31" i="14"/>
  <c r="Z32" i="14"/>
  <c r="AA32" i="14"/>
  <c r="Z24" i="10" l="1"/>
  <c r="AA24" i="10"/>
  <c r="Z25" i="10"/>
  <c r="AA25" i="10"/>
  <c r="D26" i="8" l="1"/>
  <c r="AA12" i="20" l="1"/>
  <c r="B25" i="21" l="1"/>
  <c r="C25" i="21"/>
  <c r="L26" i="13" l="1"/>
  <c r="D24" i="21" l="1"/>
  <c r="Z24" i="21" s="1"/>
  <c r="E24" i="21"/>
  <c r="AA24" i="21" s="1"/>
  <c r="D25" i="21"/>
  <c r="Z25" i="21" s="1"/>
  <c r="E25" i="21"/>
  <c r="AA25" i="21" s="1"/>
  <c r="AA26" i="21" l="1"/>
  <c r="Z26" i="21"/>
  <c r="E36" i="1"/>
  <c r="AA3" i="20" l="1"/>
  <c r="AA20" i="20" l="1"/>
  <c r="Z20" i="20"/>
  <c r="AA19" i="20"/>
  <c r="Z19" i="20"/>
  <c r="AA36" i="1" l="1"/>
  <c r="AA36" i="20"/>
  <c r="Z33" i="14"/>
  <c r="AA33" i="14"/>
  <c r="AA26" i="20" l="1"/>
  <c r="Z26" i="20"/>
  <c r="Y26" i="15"/>
  <c r="X26" i="15"/>
  <c r="W26" i="15"/>
  <c r="V26" i="15"/>
  <c r="U26" i="15"/>
  <c r="T26" i="15"/>
  <c r="S26" i="15"/>
  <c r="R26" i="15"/>
  <c r="Q26" i="15"/>
  <c r="P26" i="15"/>
  <c r="O26" i="15"/>
  <c r="N26" i="15"/>
  <c r="M26" i="15"/>
  <c r="L26" i="15"/>
  <c r="K26" i="15"/>
  <c r="J26" i="15"/>
  <c r="I26" i="15"/>
  <c r="H26" i="15"/>
  <c r="G26" i="15"/>
  <c r="F26" i="15"/>
  <c r="E26" i="15"/>
  <c r="D26" i="15"/>
  <c r="C26" i="15"/>
  <c r="B26" i="15"/>
  <c r="Y26" i="14"/>
  <c r="X26" i="14"/>
  <c r="W26" i="14"/>
  <c r="V26" i="14"/>
  <c r="U26" i="14"/>
  <c r="T26" i="14"/>
  <c r="S26" i="14"/>
  <c r="R26" i="14"/>
  <c r="Q26" i="14"/>
  <c r="P26" i="14"/>
  <c r="O26" i="14"/>
  <c r="N26" i="14"/>
  <c r="M26" i="14"/>
  <c r="L26" i="14"/>
  <c r="K26" i="14"/>
  <c r="J26" i="14"/>
  <c r="I26" i="14"/>
  <c r="H26" i="14"/>
  <c r="G26" i="14"/>
  <c r="F26" i="14"/>
  <c r="E26" i="14"/>
  <c r="D26" i="14"/>
  <c r="C26" i="14"/>
  <c r="B26" i="14"/>
  <c r="Y26" i="13"/>
  <c r="X26" i="13"/>
  <c r="W26" i="13"/>
  <c r="V26" i="13"/>
  <c r="U26" i="13"/>
  <c r="T26" i="13"/>
  <c r="S26" i="13"/>
  <c r="R26" i="13"/>
  <c r="Q26" i="13"/>
  <c r="P26" i="13"/>
  <c r="O26" i="13"/>
  <c r="N26" i="13"/>
  <c r="M26" i="13"/>
  <c r="K26" i="13"/>
  <c r="J26" i="13"/>
  <c r="I26" i="13"/>
  <c r="H26" i="13"/>
  <c r="G26" i="13"/>
  <c r="F26" i="13"/>
  <c r="E26" i="13"/>
  <c r="D26" i="13"/>
  <c r="C26" i="13"/>
  <c r="B26" i="13"/>
  <c r="Y26" i="12"/>
  <c r="X26" i="12"/>
  <c r="W26" i="12"/>
  <c r="V26" i="12"/>
  <c r="U26" i="12"/>
  <c r="T26" i="12"/>
  <c r="S26" i="12"/>
  <c r="R26" i="12"/>
  <c r="Q26" i="12"/>
  <c r="P26" i="12"/>
  <c r="O26" i="12"/>
  <c r="N26" i="12"/>
  <c r="M26" i="12"/>
  <c r="L26" i="12"/>
  <c r="K26" i="12"/>
  <c r="J26" i="12"/>
  <c r="I26" i="12"/>
  <c r="H26" i="12"/>
  <c r="G26" i="12"/>
  <c r="F26" i="12"/>
  <c r="E26" i="12"/>
  <c r="D26" i="12"/>
  <c r="C26" i="12"/>
  <c r="B26" i="12"/>
  <c r="Y26" i="10"/>
  <c r="X26" i="10"/>
  <c r="W26" i="10"/>
  <c r="V26" i="10"/>
  <c r="U26" i="10"/>
  <c r="T26" i="10"/>
  <c r="S26" i="10"/>
  <c r="R26" i="10"/>
  <c r="Q26" i="10"/>
  <c r="P26" i="10"/>
  <c r="O26" i="10"/>
  <c r="N26" i="10"/>
  <c r="M26" i="10"/>
  <c r="L26" i="10"/>
  <c r="K26" i="10"/>
  <c r="J26" i="10"/>
  <c r="I26" i="10"/>
  <c r="H26" i="10"/>
  <c r="G26" i="10"/>
  <c r="F26" i="10"/>
  <c r="E26" i="10"/>
  <c r="D26" i="10"/>
  <c r="C26" i="10"/>
  <c r="B26" i="10"/>
  <c r="Y26" i="9"/>
  <c r="X26" i="9"/>
  <c r="W26" i="9"/>
  <c r="V26" i="9"/>
  <c r="U26" i="9"/>
  <c r="T26" i="9"/>
  <c r="S26" i="9"/>
  <c r="R26" i="9"/>
  <c r="Q26" i="9"/>
  <c r="P26" i="9"/>
  <c r="O26" i="9"/>
  <c r="N26" i="9"/>
  <c r="M26" i="9"/>
  <c r="L26" i="9"/>
  <c r="K26" i="9"/>
  <c r="J26" i="9"/>
  <c r="I26" i="9"/>
  <c r="H26" i="9"/>
  <c r="G26" i="9"/>
  <c r="F26" i="9"/>
  <c r="E26" i="9"/>
  <c r="D26" i="9"/>
  <c r="C26" i="9"/>
  <c r="B26" i="9"/>
  <c r="Y26" i="8"/>
  <c r="X26" i="8"/>
  <c r="W26" i="8"/>
  <c r="V26" i="8"/>
  <c r="U26" i="8"/>
  <c r="T26" i="8"/>
  <c r="S26" i="8"/>
  <c r="R26" i="8"/>
  <c r="Q26" i="8"/>
  <c r="P26" i="8"/>
  <c r="O26" i="8"/>
  <c r="N26" i="8"/>
  <c r="M26" i="8"/>
  <c r="L26" i="8"/>
  <c r="K26" i="8"/>
  <c r="J26" i="8"/>
  <c r="I26" i="8"/>
  <c r="H26" i="8"/>
  <c r="G26" i="8"/>
  <c r="F26" i="8"/>
  <c r="E26" i="8"/>
  <c r="C26" i="8"/>
  <c r="B26" i="8"/>
  <c r="Y26" i="7"/>
  <c r="X26" i="7"/>
  <c r="W26" i="7"/>
  <c r="V26" i="7"/>
  <c r="U26" i="7"/>
  <c r="T26" i="7"/>
  <c r="S26" i="7"/>
  <c r="R26" i="7"/>
  <c r="Q26" i="7"/>
  <c r="P26" i="7"/>
  <c r="O26" i="7"/>
  <c r="N26" i="7"/>
  <c r="M26" i="7"/>
  <c r="L26" i="7"/>
  <c r="K26" i="7"/>
  <c r="J26" i="7"/>
  <c r="I26" i="7"/>
  <c r="H26" i="7"/>
  <c r="G26" i="7"/>
  <c r="F26" i="7"/>
  <c r="E26" i="7"/>
  <c r="D26" i="7"/>
  <c r="C26" i="7"/>
  <c r="B26" i="7"/>
  <c r="Y26" i="6"/>
  <c r="X26" i="6"/>
  <c r="W26" i="6"/>
  <c r="V26" i="6"/>
  <c r="U26" i="6"/>
  <c r="T26" i="6"/>
  <c r="S26" i="6"/>
  <c r="R26" i="6"/>
  <c r="Q26" i="6"/>
  <c r="P26" i="6"/>
  <c r="O26" i="6"/>
  <c r="N26" i="6"/>
  <c r="M26" i="6"/>
  <c r="L26" i="6"/>
  <c r="K26" i="6"/>
  <c r="J26" i="6"/>
  <c r="I26" i="6"/>
  <c r="H26" i="6"/>
  <c r="G26" i="6"/>
  <c r="F26" i="6"/>
  <c r="E26" i="6"/>
  <c r="D26" i="6"/>
  <c r="C26" i="6"/>
  <c r="B26" i="6"/>
  <c r="Y26" i="5"/>
  <c r="X26" i="5"/>
  <c r="W26" i="5"/>
  <c r="V26" i="5"/>
  <c r="U26" i="5"/>
  <c r="T26" i="5"/>
  <c r="S26" i="5"/>
  <c r="R26" i="5"/>
  <c r="Q26" i="5"/>
  <c r="P26" i="5"/>
  <c r="O26" i="5"/>
  <c r="N26" i="5"/>
  <c r="M26" i="5"/>
  <c r="L26" i="5"/>
  <c r="K26" i="5"/>
  <c r="J26" i="5"/>
  <c r="I26" i="5"/>
  <c r="H26" i="5"/>
  <c r="G26" i="5"/>
  <c r="F26" i="5"/>
  <c r="E26" i="5"/>
  <c r="D26" i="5"/>
  <c r="C26" i="5"/>
  <c r="B26" i="5"/>
  <c r="Y26" i="4"/>
  <c r="X26" i="4"/>
  <c r="W26" i="4"/>
  <c r="V26" i="4"/>
  <c r="U26" i="4"/>
  <c r="T26" i="4"/>
  <c r="S26" i="4"/>
  <c r="R26" i="4"/>
  <c r="Q26" i="4"/>
  <c r="P26" i="4"/>
  <c r="O26" i="4"/>
  <c r="N26" i="4"/>
  <c r="M26" i="4"/>
  <c r="L26" i="4"/>
  <c r="K26" i="4"/>
  <c r="J26" i="4"/>
  <c r="I26" i="4"/>
  <c r="H26" i="4"/>
  <c r="G26" i="4"/>
  <c r="F26" i="4"/>
  <c r="E26" i="4"/>
  <c r="D26" i="4"/>
  <c r="C26" i="4"/>
  <c r="B26" i="4"/>
  <c r="Y26" i="2"/>
  <c r="X26" i="2"/>
  <c r="W26" i="2"/>
  <c r="V26" i="2"/>
  <c r="U26" i="2"/>
  <c r="T26" i="2"/>
  <c r="S26" i="2"/>
  <c r="R26" i="2"/>
  <c r="Q26" i="2"/>
  <c r="P26" i="2"/>
  <c r="O26" i="2"/>
  <c r="N26" i="2"/>
  <c r="M26" i="2"/>
  <c r="L26" i="2"/>
  <c r="K26" i="2"/>
  <c r="J26" i="2"/>
  <c r="I26" i="2"/>
  <c r="H26" i="2"/>
  <c r="G26" i="2"/>
  <c r="F26" i="2"/>
  <c r="E26" i="2"/>
  <c r="D26" i="2"/>
  <c r="C26" i="2"/>
  <c r="B26" i="2"/>
  <c r="Y26" i="3"/>
  <c r="X26" i="3"/>
  <c r="W26" i="3"/>
  <c r="V26" i="3"/>
  <c r="U26" i="3"/>
  <c r="T26" i="3"/>
  <c r="S26" i="3"/>
  <c r="R26" i="3"/>
  <c r="Q26" i="3"/>
  <c r="P26" i="3"/>
  <c r="O26" i="3"/>
  <c r="N26" i="3"/>
  <c r="M26" i="3"/>
  <c r="L26" i="3"/>
  <c r="K26" i="3"/>
  <c r="J26" i="3"/>
  <c r="Y21" i="3"/>
  <c r="X21" i="3"/>
  <c r="W21" i="3"/>
  <c r="V21" i="3"/>
  <c r="U21" i="3"/>
  <c r="T21" i="3"/>
  <c r="S21" i="3"/>
  <c r="R21" i="3"/>
  <c r="Q21" i="3"/>
  <c r="P21" i="3"/>
  <c r="O21" i="3"/>
  <c r="N21" i="3"/>
  <c r="M21" i="3"/>
  <c r="L21" i="3"/>
  <c r="K21" i="3"/>
  <c r="J21" i="3"/>
  <c r="Y13" i="3"/>
  <c r="X13" i="3"/>
  <c r="W13" i="3"/>
  <c r="V13" i="3"/>
  <c r="U13" i="3"/>
  <c r="T13" i="3"/>
  <c r="S13" i="3"/>
  <c r="R13" i="3"/>
  <c r="Q13" i="3"/>
  <c r="P13" i="3"/>
  <c r="O13" i="3"/>
  <c r="N13" i="3"/>
  <c r="M13" i="3"/>
  <c r="L13" i="3"/>
  <c r="K13" i="3"/>
  <c r="J13" i="3"/>
  <c r="I13" i="3"/>
  <c r="H13" i="3"/>
  <c r="Y5" i="3"/>
  <c r="W5" i="3"/>
  <c r="U5" i="3"/>
  <c r="S5" i="3"/>
  <c r="Q5" i="3"/>
  <c r="O5" i="3"/>
  <c r="M5" i="3"/>
  <c r="K5" i="3"/>
  <c r="S28" i="3" l="1"/>
  <c r="O28" i="3"/>
  <c r="U28" i="3"/>
  <c r="Q28" i="3"/>
  <c r="M28" i="3"/>
  <c r="K28" i="3"/>
  <c r="Y28" i="3"/>
  <c r="W28" i="3"/>
  <c r="AA12" i="21"/>
  <c r="Z12" i="21" l="1"/>
  <c r="Z12" i="1"/>
  <c r="AA12" i="1"/>
  <c r="Y34" i="3" l="1"/>
  <c r="Y38" i="3" s="1"/>
  <c r="X34" i="3"/>
  <c r="W34" i="3"/>
  <c r="W38" i="3" s="1"/>
  <c r="V34" i="3"/>
  <c r="U34" i="3"/>
  <c r="U38" i="3" s="1"/>
  <c r="T34" i="3"/>
  <c r="S34" i="3"/>
  <c r="S38" i="3" s="1"/>
  <c r="R34" i="3"/>
  <c r="Q34" i="3"/>
  <c r="Q38" i="3" s="1"/>
  <c r="P34" i="3"/>
  <c r="O34" i="3"/>
  <c r="O38" i="3" s="1"/>
  <c r="N34" i="3"/>
  <c r="M34" i="3"/>
  <c r="M38" i="3" s="1"/>
  <c r="L34" i="3"/>
  <c r="K34" i="3"/>
  <c r="K38" i="3" s="1"/>
  <c r="J34" i="3"/>
  <c r="I34" i="3"/>
  <c r="H34" i="3"/>
  <c r="G34" i="3"/>
  <c r="F34" i="3"/>
  <c r="E34" i="3"/>
  <c r="D34" i="3"/>
  <c r="C34" i="3"/>
  <c r="B34" i="3"/>
  <c r="AA33" i="3"/>
  <c r="Z33" i="3"/>
  <c r="AA32" i="3"/>
  <c r="Z32" i="3"/>
  <c r="AA31" i="3"/>
  <c r="Z31" i="3"/>
  <c r="I26" i="3"/>
  <c r="H26" i="3"/>
  <c r="G26" i="3"/>
  <c r="F26" i="3"/>
  <c r="E26" i="3"/>
  <c r="D26" i="3"/>
  <c r="C26" i="3"/>
  <c r="B26" i="3"/>
  <c r="AA25" i="3"/>
  <c r="Z25" i="3"/>
  <c r="AA24" i="3"/>
  <c r="Z24" i="3"/>
  <c r="I21" i="3"/>
  <c r="H21" i="3"/>
  <c r="G21" i="3"/>
  <c r="F21" i="3"/>
  <c r="E21" i="3"/>
  <c r="D21" i="3"/>
  <c r="C21" i="3"/>
  <c r="B21" i="3"/>
  <c r="AA20" i="3"/>
  <c r="Z20" i="3"/>
  <c r="AA19" i="3"/>
  <c r="Z19" i="3"/>
  <c r="AA18" i="3"/>
  <c r="Z18" i="3"/>
  <c r="AA17" i="3"/>
  <c r="Z17" i="3"/>
  <c r="AA16" i="3"/>
  <c r="Z16" i="3"/>
  <c r="G13" i="3"/>
  <c r="F13" i="3"/>
  <c r="E13" i="3"/>
  <c r="D13" i="3"/>
  <c r="C13" i="3"/>
  <c r="B13" i="3"/>
  <c r="AA12" i="3"/>
  <c r="Z12" i="3"/>
  <c r="AA11" i="3"/>
  <c r="Z11" i="3"/>
  <c r="AA7" i="3"/>
  <c r="I5" i="3"/>
  <c r="G5" i="3"/>
  <c r="E5" i="3"/>
  <c r="C5" i="3"/>
  <c r="Y34" i="2"/>
  <c r="X34" i="2"/>
  <c r="W34" i="2"/>
  <c r="V34" i="2"/>
  <c r="U34" i="2"/>
  <c r="T34" i="2"/>
  <c r="S34" i="2"/>
  <c r="R34" i="2"/>
  <c r="Q34" i="2"/>
  <c r="P34" i="2"/>
  <c r="O34" i="2"/>
  <c r="N34" i="2"/>
  <c r="M34" i="2"/>
  <c r="L34" i="2"/>
  <c r="K34" i="2"/>
  <c r="J34" i="2"/>
  <c r="I34" i="2"/>
  <c r="H34" i="2"/>
  <c r="G34" i="2"/>
  <c r="F34" i="2"/>
  <c r="E34" i="2"/>
  <c r="D34" i="2"/>
  <c r="C34" i="2"/>
  <c r="B34" i="2"/>
  <c r="AA33" i="2"/>
  <c r="Z33" i="2"/>
  <c r="AA32" i="2"/>
  <c r="Z32" i="2"/>
  <c r="AA31" i="2"/>
  <c r="Z31" i="2"/>
  <c r="AA25" i="2"/>
  <c r="Z25" i="2"/>
  <c r="AA24" i="2"/>
  <c r="Z24" i="2"/>
  <c r="Y21" i="2"/>
  <c r="X21" i="2"/>
  <c r="W21" i="2"/>
  <c r="V21" i="2"/>
  <c r="U21" i="2"/>
  <c r="T21" i="2"/>
  <c r="S21" i="2"/>
  <c r="R21" i="2"/>
  <c r="Q21" i="2"/>
  <c r="P21" i="2"/>
  <c r="O21" i="2"/>
  <c r="N21" i="2"/>
  <c r="M21" i="2"/>
  <c r="L21" i="2"/>
  <c r="K21" i="2"/>
  <c r="J21" i="2"/>
  <c r="I21" i="2"/>
  <c r="H21" i="2"/>
  <c r="G21" i="2"/>
  <c r="F21" i="2"/>
  <c r="E21" i="2"/>
  <c r="D21" i="2"/>
  <c r="C21" i="2"/>
  <c r="B21" i="2"/>
  <c r="AA20" i="2"/>
  <c r="Z20" i="2"/>
  <c r="AA19" i="2"/>
  <c r="Z19" i="2"/>
  <c r="AA18" i="2"/>
  <c r="Z18" i="2"/>
  <c r="AA17" i="2"/>
  <c r="Z17" i="2"/>
  <c r="AA16" i="2"/>
  <c r="Z16" i="2"/>
  <c r="Y13" i="2"/>
  <c r="X13" i="2"/>
  <c r="W13" i="2"/>
  <c r="V13" i="2"/>
  <c r="U13" i="2"/>
  <c r="T13" i="2"/>
  <c r="S13" i="2"/>
  <c r="R13" i="2"/>
  <c r="Q13" i="2"/>
  <c r="P13" i="2"/>
  <c r="O13" i="2"/>
  <c r="N13" i="2"/>
  <c r="M13" i="2"/>
  <c r="L13" i="2"/>
  <c r="K13" i="2"/>
  <c r="J13" i="2"/>
  <c r="I13" i="2"/>
  <c r="H13" i="2"/>
  <c r="G13" i="2"/>
  <c r="F13" i="2"/>
  <c r="E13" i="2"/>
  <c r="D13" i="2"/>
  <c r="C13" i="2"/>
  <c r="B13" i="2"/>
  <c r="AA12" i="2"/>
  <c r="Z12" i="2"/>
  <c r="AA11" i="2"/>
  <c r="AA7" i="2"/>
  <c r="Y5" i="2"/>
  <c r="W5" i="2"/>
  <c r="U5" i="2"/>
  <c r="S5" i="2"/>
  <c r="Q5" i="2"/>
  <c r="O5" i="2"/>
  <c r="M5" i="2"/>
  <c r="K5" i="2"/>
  <c r="I5" i="2"/>
  <c r="G5" i="2"/>
  <c r="E5" i="2"/>
  <c r="C5" i="2"/>
  <c r="Y34" i="4"/>
  <c r="X34" i="4"/>
  <c r="W34" i="4"/>
  <c r="V34" i="4"/>
  <c r="U34" i="4"/>
  <c r="T34" i="4"/>
  <c r="S34" i="4"/>
  <c r="R34" i="4"/>
  <c r="Q34" i="4"/>
  <c r="P34" i="4"/>
  <c r="O34" i="4"/>
  <c r="N34" i="4"/>
  <c r="M34" i="4"/>
  <c r="L34" i="4"/>
  <c r="K34" i="4"/>
  <c r="J34" i="4"/>
  <c r="I34" i="4"/>
  <c r="H34" i="4"/>
  <c r="G34" i="4"/>
  <c r="F34" i="4"/>
  <c r="E34" i="4"/>
  <c r="D34" i="4"/>
  <c r="C34" i="4"/>
  <c r="B34" i="4"/>
  <c r="AA33" i="4"/>
  <c r="Z33" i="4"/>
  <c r="AA32" i="4"/>
  <c r="Z32" i="4"/>
  <c r="AA31" i="4"/>
  <c r="Z31" i="4"/>
  <c r="AA25" i="4"/>
  <c r="Z25" i="4"/>
  <c r="AA24" i="4"/>
  <c r="Z24" i="4"/>
  <c r="Y21" i="4"/>
  <c r="X21" i="4"/>
  <c r="W21" i="4"/>
  <c r="V21" i="4"/>
  <c r="U21" i="4"/>
  <c r="T21" i="4"/>
  <c r="S21" i="4"/>
  <c r="R21" i="4"/>
  <c r="Q21" i="4"/>
  <c r="P21" i="4"/>
  <c r="O21" i="4"/>
  <c r="N21" i="4"/>
  <c r="M21" i="4"/>
  <c r="L21" i="4"/>
  <c r="K21" i="4"/>
  <c r="J21" i="4"/>
  <c r="I21" i="4"/>
  <c r="H21" i="4"/>
  <c r="G21" i="4"/>
  <c r="F21" i="4"/>
  <c r="E21" i="4"/>
  <c r="D21" i="4"/>
  <c r="C21" i="4"/>
  <c r="B21" i="4"/>
  <c r="AA20" i="4"/>
  <c r="Z20" i="4"/>
  <c r="AA19" i="4"/>
  <c r="Z19" i="4"/>
  <c r="AA18" i="4"/>
  <c r="Z18" i="4"/>
  <c r="AA17" i="4"/>
  <c r="Z17" i="4"/>
  <c r="AA16" i="4"/>
  <c r="Z16" i="4"/>
  <c r="Y13" i="4"/>
  <c r="X13" i="4"/>
  <c r="W13" i="4"/>
  <c r="V13" i="4"/>
  <c r="U13" i="4"/>
  <c r="T13" i="4"/>
  <c r="S13" i="4"/>
  <c r="R13" i="4"/>
  <c r="Q13" i="4"/>
  <c r="P13" i="4"/>
  <c r="O13" i="4"/>
  <c r="N13" i="4"/>
  <c r="M13" i="4"/>
  <c r="L13" i="4"/>
  <c r="K13" i="4"/>
  <c r="J13" i="4"/>
  <c r="I13" i="4"/>
  <c r="H13" i="4"/>
  <c r="G13" i="4"/>
  <c r="F13" i="4"/>
  <c r="E13" i="4"/>
  <c r="D13" i="4"/>
  <c r="C13" i="4"/>
  <c r="B13" i="4"/>
  <c r="AA12" i="4"/>
  <c r="Z12" i="4"/>
  <c r="AA11" i="4"/>
  <c r="Z11" i="4"/>
  <c r="AA7" i="4"/>
  <c r="Y5" i="4"/>
  <c r="W5" i="4"/>
  <c r="U5" i="4"/>
  <c r="S5" i="4"/>
  <c r="Q5" i="4"/>
  <c r="O5" i="4"/>
  <c r="M5" i="4"/>
  <c r="K5" i="4"/>
  <c r="I5" i="4"/>
  <c r="G5" i="4"/>
  <c r="E5" i="4"/>
  <c r="C5" i="4"/>
  <c r="Y34" i="5"/>
  <c r="X34" i="5"/>
  <c r="W34" i="5"/>
  <c r="V34" i="5"/>
  <c r="U34" i="5"/>
  <c r="T34" i="5"/>
  <c r="S34" i="5"/>
  <c r="R34" i="5"/>
  <c r="Q34" i="5"/>
  <c r="P34" i="5"/>
  <c r="O34" i="5"/>
  <c r="N34" i="5"/>
  <c r="M34" i="5"/>
  <c r="L34" i="5"/>
  <c r="K34" i="5"/>
  <c r="J34" i="5"/>
  <c r="H34" i="5"/>
  <c r="G34" i="5"/>
  <c r="F34" i="5"/>
  <c r="E34" i="5"/>
  <c r="D34" i="5"/>
  <c r="C34" i="5"/>
  <c r="B34" i="5"/>
  <c r="AA33" i="5"/>
  <c r="Z33" i="5"/>
  <c r="AA32" i="5"/>
  <c r="Z32" i="5"/>
  <c r="AA31" i="5"/>
  <c r="Z31" i="5"/>
  <c r="AA25" i="5"/>
  <c r="Z25" i="5"/>
  <c r="AA24" i="5"/>
  <c r="Z24" i="5"/>
  <c r="Y21" i="5"/>
  <c r="X21" i="5"/>
  <c r="W21" i="5"/>
  <c r="V21" i="5"/>
  <c r="U21" i="5"/>
  <c r="T21" i="5"/>
  <c r="S21" i="5"/>
  <c r="R21" i="5"/>
  <c r="Q21" i="5"/>
  <c r="P21" i="5"/>
  <c r="O21" i="5"/>
  <c r="N21" i="5"/>
  <c r="M21" i="5"/>
  <c r="L21" i="5"/>
  <c r="K21" i="5"/>
  <c r="J21" i="5"/>
  <c r="I21" i="5"/>
  <c r="H21" i="5"/>
  <c r="G21" i="5"/>
  <c r="F21" i="5"/>
  <c r="E21" i="5"/>
  <c r="D21" i="5"/>
  <c r="C21" i="5"/>
  <c r="B21" i="5"/>
  <c r="AA20" i="5"/>
  <c r="Z20" i="5"/>
  <c r="AA19" i="5"/>
  <c r="Z19" i="5"/>
  <c r="AA18" i="5"/>
  <c r="Z18" i="5"/>
  <c r="AA17" i="5"/>
  <c r="Z17" i="5"/>
  <c r="AA16" i="5"/>
  <c r="Z16" i="5"/>
  <c r="Y13" i="5"/>
  <c r="X13" i="5"/>
  <c r="W13" i="5"/>
  <c r="V13" i="5"/>
  <c r="U13" i="5"/>
  <c r="T13" i="5"/>
  <c r="S13" i="5"/>
  <c r="R13" i="5"/>
  <c r="Q13" i="5"/>
  <c r="P13" i="5"/>
  <c r="O13" i="5"/>
  <c r="N13" i="5"/>
  <c r="M13" i="5"/>
  <c r="L13" i="5"/>
  <c r="K13" i="5"/>
  <c r="J13" i="5"/>
  <c r="I13" i="5"/>
  <c r="H13" i="5"/>
  <c r="G13" i="5"/>
  <c r="F13" i="5"/>
  <c r="E13" i="5"/>
  <c r="D13" i="5"/>
  <c r="C13" i="5"/>
  <c r="B13" i="5"/>
  <c r="AA12" i="5"/>
  <c r="Z12" i="5"/>
  <c r="AA11" i="5"/>
  <c r="Z11" i="5"/>
  <c r="AA7" i="5"/>
  <c r="Y5" i="5"/>
  <c r="W5" i="5"/>
  <c r="U5" i="5"/>
  <c r="S5" i="5"/>
  <c r="Q5" i="5"/>
  <c r="O5" i="5"/>
  <c r="M5" i="5"/>
  <c r="K5" i="5"/>
  <c r="I5" i="5"/>
  <c r="G5" i="5"/>
  <c r="E5" i="5"/>
  <c r="C5" i="5"/>
  <c r="Y34" i="6"/>
  <c r="X34" i="6"/>
  <c r="W34" i="6"/>
  <c r="V34" i="6"/>
  <c r="U34" i="6"/>
  <c r="T34" i="6"/>
  <c r="S34" i="6"/>
  <c r="R34" i="6"/>
  <c r="Q34" i="6"/>
  <c r="P34" i="6"/>
  <c r="O34" i="6"/>
  <c r="N34" i="6"/>
  <c r="M34" i="6"/>
  <c r="L34" i="6"/>
  <c r="K34" i="6"/>
  <c r="J34" i="6"/>
  <c r="I34" i="6"/>
  <c r="H34" i="6"/>
  <c r="G34" i="6"/>
  <c r="F34" i="6"/>
  <c r="E34" i="6"/>
  <c r="D34" i="6"/>
  <c r="C34" i="6"/>
  <c r="B34" i="6"/>
  <c r="AA33" i="6"/>
  <c r="Z33" i="6"/>
  <c r="AA32" i="6"/>
  <c r="Z32" i="6"/>
  <c r="AA31" i="6"/>
  <c r="Z31" i="6"/>
  <c r="AA25" i="6"/>
  <c r="Z25" i="6"/>
  <c r="AA24" i="6"/>
  <c r="Z24" i="6"/>
  <c r="Y21" i="6"/>
  <c r="X21" i="6"/>
  <c r="W21" i="6"/>
  <c r="V21" i="6"/>
  <c r="U21" i="6"/>
  <c r="T21" i="6"/>
  <c r="S21" i="6"/>
  <c r="R21" i="6"/>
  <c r="Q21" i="6"/>
  <c r="P21" i="6"/>
  <c r="O21" i="6"/>
  <c r="N21" i="6"/>
  <c r="M21" i="6"/>
  <c r="L21" i="6"/>
  <c r="K21" i="6"/>
  <c r="J21" i="6"/>
  <c r="I21" i="6"/>
  <c r="H21" i="6"/>
  <c r="G21" i="6"/>
  <c r="F21" i="6"/>
  <c r="E21" i="6"/>
  <c r="D21" i="6"/>
  <c r="C21" i="6"/>
  <c r="B21" i="6"/>
  <c r="AA20" i="6"/>
  <c r="Z20" i="6"/>
  <c r="AA19" i="6"/>
  <c r="Z19" i="6"/>
  <c r="AA18" i="6"/>
  <c r="Z18" i="6"/>
  <c r="AA17" i="6"/>
  <c r="Z17" i="6"/>
  <c r="AA16" i="6"/>
  <c r="Z16" i="6"/>
  <c r="Y13" i="6"/>
  <c r="X13" i="6"/>
  <c r="W13" i="6"/>
  <c r="V13" i="6"/>
  <c r="U13" i="6"/>
  <c r="T13" i="6"/>
  <c r="S13" i="6"/>
  <c r="R13" i="6"/>
  <c r="Q13" i="6"/>
  <c r="P13" i="6"/>
  <c r="O13" i="6"/>
  <c r="N13" i="6"/>
  <c r="M13" i="6"/>
  <c r="L13" i="6"/>
  <c r="K13" i="6"/>
  <c r="J13" i="6"/>
  <c r="I13" i="6"/>
  <c r="H13" i="6"/>
  <c r="G13" i="6"/>
  <c r="F13" i="6"/>
  <c r="E13" i="6"/>
  <c r="D13" i="6"/>
  <c r="C13" i="6"/>
  <c r="B13" i="6"/>
  <c r="AA12" i="6"/>
  <c r="Z12" i="6"/>
  <c r="AA11" i="6"/>
  <c r="Z11" i="6"/>
  <c r="AA7" i="6"/>
  <c r="Y5" i="6"/>
  <c r="W5" i="6"/>
  <c r="U5" i="6"/>
  <c r="S5" i="6"/>
  <c r="Q5" i="6"/>
  <c r="O5" i="6"/>
  <c r="M5" i="6"/>
  <c r="K5" i="6"/>
  <c r="I5" i="6"/>
  <c r="G5" i="6"/>
  <c r="E5" i="6"/>
  <c r="C5" i="6"/>
  <c r="Y34" i="7"/>
  <c r="X34" i="7"/>
  <c r="W34" i="7"/>
  <c r="V34" i="7"/>
  <c r="U34" i="7"/>
  <c r="T34" i="7"/>
  <c r="S34" i="7"/>
  <c r="R34" i="7"/>
  <c r="Q34" i="7"/>
  <c r="P34" i="7"/>
  <c r="O34" i="7"/>
  <c r="N34" i="7"/>
  <c r="M34" i="7"/>
  <c r="L34" i="7"/>
  <c r="K34" i="7"/>
  <c r="J34" i="7"/>
  <c r="I34" i="7"/>
  <c r="H34" i="7"/>
  <c r="G34" i="7"/>
  <c r="F34" i="7"/>
  <c r="E34" i="7"/>
  <c r="D34" i="7"/>
  <c r="C34" i="7"/>
  <c r="B34" i="7"/>
  <c r="AA33" i="7"/>
  <c r="Z33" i="7"/>
  <c r="AA32" i="7"/>
  <c r="Z32" i="7"/>
  <c r="AA31" i="7"/>
  <c r="Z31" i="7"/>
  <c r="AA25" i="7"/>
  <c r="Z25" i="7"/>
  <c r="AA24" i="7"/>
  <c r="Z24" i="7"/>
  <c r="Y21" i="7"/>
  <c r="X21" i="7"/>
  <c r="W21" i="7"/>
  <c r="V21" i="7"/>
  <c r="U21" i="7"/>
  <c r="T21" i="7"/>
  <c r="S21" i="7"/>
  <c r="R21" i="7"/>
  <c r="Q21" i="7"/>
  <c r="P21" i="7"/>
  <c r="O21" i="7"/>
  <c r="N21" i="7"/>
  <c r="M21" i="7"/>
  <c r="L21" i="7"/>
  <c r="K21" i="7"/>
  <c r="J21" i="7"/>
  <c r="I21" i="7"/>
  <c r="H21" i="7"/>
  <c r="G21" i="7"/>
  <c r="F21" i="7"/>
  <c r="E21" i="7"/>
  <c r="D21" i="7"/>
  <c r="C21" i="7"/>
  <c r="B21" i="7"/>
  <c r="AA20" i="7"/>
  <c r="Z20" i="7"/>
  <c r="AA19" i="7"/>
  <c r="Z19" i="7"/>
  <c r="AA18" i="7"/>
  <c r="Z18" i="7"/>
  <c r="AA17" i="7"/>
  <c r="Z17" i="7"/>
  <c r="AA16" i="7"/>
  <c r="Z16" i="7"/>
  <c r="Y13" i="7"/>
  <c r="X13" i="7"/>
  <c r="W13" i="7"/>
  <c r="V13" i="7"/>
  <c r="U13" i="7"/>
  <c r="T13" i="7"/>
  <c r="S13" i="7"/>
  <c r="R13" i="7"/>
  <c r="Q13" i="7"/>
  <c r="P13" i="7"/>
  <c r="O13" i="7"/>
  <c r="N13" i="7"/>
  <c r="M13" i="7"/>
  <c r="L13" i="7"/>
  <c r="K13" i="7"/>
  <c r="J13" i="7"/>
  <c r="I13" i="7"/>
  <c r="H13" i="7"/>
  <c r="G13" i="7"/>
  <c r="F13" i="7"/>
  <c r="E13" i="7"/>
  <c r="D13" i="7"/>
  <c r="C13" i="7"/>
  <c r="B13" i="7"/>
  <c r="AA12" i="7"/>
  <c r="Z12" i="7"/>
  <c r="AA11" i="7"/>
  <c r="Z11" i="7"/>
  <c r="AA7" i="7"/>
  <c r="Y5" i="7"/>
  <c r="W5" i="7"/>
  <c r="U5" i="7"/>
  <c r="S5" i="7"/>
  <c r="Q5" i="7"/>
  <c r="O5" i="7"/>
  <c r="M5" i="7"/>
  <c r="K5" i="7"/>
  <c r="I5" i="7"/>
  <c r="G5" i="7"/>
  <c r="E5" i="7"/>
  <c r="C5" i="7"/>
  <c r="Y34" i="8"/>
  <c r="X34" i="8"/>
  <c r="W34" i="8"/>
  <c r="V34" i="8"/>
  <c r="U34" i="8"/>
  <c r="T34" i="8"/>
  <c r="S34" i="8"/>
  <c r="R34" i="8"/>
  <c r="Q34" i="8"/>
  <c r="P34" i="8"/>
  <c r="O34" i="8"/>
  <c r="N34" i="8"/>
  <c r="M34" i="8"/>
  <c r="L34" i="8"/>
  <c r="K34" i="8"/>
  <c r="J34" i="8"/>
  <c r="I34" i="8"/>
  <c r="H34" i="8"/>
  <c r="G34" i="8"/>
  <c r="F34" i="8"/>
  <c r="E34" i="8"/>
  <c r="D34" i="8"/>
  <c r="C34" i="8"/>
  <c r="B34" i="8"/>
  <c r="AA33" i="8"/>
  <c r="Z33" i="8"/>
  <c r="AA32" i="8"/>
  <c r="Z32" i="8"/>
  <c r="AA25" i="8"/>
  <c r="Z25" i="8"/>
  <c r="AA24" i="8"/>
  <c r="Z24" i="8"/>
  <c r="Y21" i="8"/>
  <c r="X21" i="8"/>
  <c r="W21" i="8"/>
  <c r="V21" i="8"/>
  <c r="U21" i="8"/>
  <c r="T21" i="8"/>
  <c r="S21" i="8"/>
  <c r="R21" i="8"/>
  <c r="Q21" i="8"/>
  <c r="P21" i="8"/>
  <c r="O21" i="8"/>
  <c r="N21" i="8"/>
  <c r="M21" i="8"/>
  <c r="L21" i="8"/>
  <c r="K21" i="8"/>
  <c r="J21" i="8"/>
  <c r="I21" i="8"/>
  <c r="H21" i="8"/>
  <c r="G21" i="8"/>
  <c r="F21" i="8"/>
  <c r="E21" i="8"/>
  <c r="D21" i="8"/>
  <c r="C21" i="8"/>
  <c r="B21" i="8"/>
  <c r="AA20" i="8"/>
  <c r="Z20" i="8"/>
  <c r="AA19" i="8"/>
  <c r="Z19" i="8"/>
  <c r="AA18" i="8"/>
  <c r="Z18" i="8"/>
  <c r="AA17" i="8"/>
  <c r="Z17" i="8"/>
  <c r="AA16" i="8"/>
  <c r="Z16" i="8"/>
  <c r="Y13" i="8"/>
  <c r="X13" i="8"/>
  <c r="W13" i="8"/>
  <c r="V13" i="8"/>
  <c r="U13" i="8"/>
  <c r="T13" i="8"/>
  <c r="S13" i="8"/>
  <c r="R13" i="8"/>
  <c r="Q13" i="8"/>
  <c r="P13" i="8"/>
  <c r="O13" i="8"/>
  <c r="N13" i="8"/>
  <c r="M13" i="8"/>
  <c r="L13" i="8"/>
  <c r="K13" i="8"/>
  <c r="J13" i="8"/>
  <c r="I13" i="8"/>
  <c r="H13" i="8"/>
  <c r="G13" i="8"/>
  <c r="F13" i="8"/>
  <c r="E13" i="8"/>
  <c r="D13" i="8"/>
  <c r="C13" i="8"/>
  <c r="B13" i="8"/>
  <c r="AA12" i="8"/>
  <c r="Z12" i="8"/>
  <c r="AA11" i="8"/>
  <c r="Z11" i="8"/>
  <c r="AA7" i="8"/>
  <c r="Y5" i="8"/>
  <c r="W5" i="8"/>
  <c r="U5" i="8"/>
  <c r="S5" i="8"/>
  <c r="O5" i="8"/>
  <c r="M5" i="8"/>
  <c r="K5" i="8"/>
  <c r="I5" i="8"/>
  <c r="G5" i="8"/>
  <c r="E5" i="8"/>
  <c r="C5" i="8"/>
  <c r="Y34" i="9"/>
  <c r="X34" i="9"/>
  <c r="W34" i="9"/>
  <c r="V34" i="9"/>
  <c r="U34" i="9"/>
  <c r="T34" i="9"/>
  <c r="S34" i="9"/>
  <c r="R34" i="9"/>
  <c r="Q34" i="9"/>
  <c r="P34" i="9"/>
  <c r="O34" i="9"/>
  <c r="N34" i="9"/>
  <c r="M34" i="9"/>
  <c r="L34" i="9"/>
  <c r="K34" i="9"/>
  <c r="J34" i="9"/>
  <c r="I34" i="9"/>
  <c r="H34" i="9"/>
  <c r="G34" i="9"/>
  <c r="F34" i="9"/>
  <c r="E34" i="9"/>
  <c r="D34" i="9"/>
  <c r="C34" i="9"/>
  <c r="B34" i="9"/>
  <c r="AA33" i="9"/>
  <c r="Z33" i="9"/>
  <c r="AA32" i="9"/>
  <c r="Z32" i="9"/>
  <c r="AA31" i="9"/>
  <c r="Z31" i="9"/>
  <c r="AA25" i="9"/>
  <c r="Z25" i="9"/>
  <c r="AA24" i="9"/>
  <c r="Z24" i="9"/>
  <c r="Y21" i="9"/>
  <c r="X21" i="9"/>
  <c r="W21" i="9"/>
  <c r="V21" i="9"/>
  <c r="U21" i="9"/>
  <c r="T21" i="9"/>
  <c r="S21" i="9"/>
  <c r="R21" i="9"/>
  <c r="Q21" i="9"/>
  <c r="P21" i="9"/>
  <c r="O21" i="9"/>
  <c r="N21" i="9"/>
  <c r="M21" i="9"/>
  <c r="L21" i="9"/>
  <c r="K21" i="9"/>
  <c r="J21" i="9"/>
  <c r="I21" i="9"/>
  <c r="H21" i="9"/>
  <c r="G21" i="9"/>
  <c r="F21" i="9"/>
  <c r="E21" i="9"/>
  <c r="D21" i="9"/>
  <c r="C21" i="9"/>
  <c r="B21" i="9"/>
  <c r="AA20" i="9"/>
  <c r="Z20" i="9"/>
  <c r="AA19" i="9"/>
  <c r="Z19" i="9"/>
  <c r="AA18" i="9"/>
  <c r="Z18" i="9"/>
  <c r="AA17" i="9"/>
  <c r="Z17" i="9"/>
  <c r="AA16" i="9"/>
  <c r="Z16" i="9"/>
  <c r="Y13" i="9"/>
  <c r="X13" i="9"/>
  <c r="W13" i="9"/>
  <c r="V13" i="9"/>
  <c r="U13" i="9"/>
  <c r="T13" i="9"/>
  <c r="S13" i="9"/>
  <c r="R13" i="9"/>
  <c r="Q13" i="9"/>
  <c r="P13" i="9"/>
  <c r="O13" i="9"/>
  <c r="N13" i="9"/>
  <c r="M13" i="9"/>
  <c r="L13" i="9"/>
  <c r="K13" i="9"/>
  <c r="J13" i="9"/>
  <c r="I13" i="9"/>
  <c r="H13" i="9"/>
  <c r="G13" i="9"/>
  <c r="F13" i="9"/>
  <c r="E13" i="9"/>
  <c r="D13" i="9"/>
  <c r="C13" i="9"/>
  <c r="B13" i="9"/>
  <c r="AA12" i="9"/>
  <c r="Z12" i="9"/>
  <c r="AA11" i="9"/>
  <c r="Z11" i="9"/>
  <c r="AA7" i="9"/>
  <c r="Y5" i="9"/>
  <c r="W5" i="9"/>
  <c r="U5" i="9"/>
  <c r="S5" i="9"/>
  <c r="Q5" i="9"/>
  <c r="O5" i="9"/>
  <c r="M5" i="9"/>
  <c r="K5" i="9"/>
  <c r="I5" i="9"/>
  <c r="G5" i="9"/>
  <c r="E5" i="9"/>
  <c r="C5" i="9"/>
  <c r="Y34" i="10"/>
  <c r="X34" i="10"/>
  <c r="W34" i="10"/>
  <c r="V34" i="10"/>
  <c r="U34" i="10"/>
  <c r="T34" i="10"/>
  <c r="S34" i="10"/>
  <c r="R34" i="10"/>
  <c r="Q34" i="10"/>
  <c r="P34" i="10"/>
  <c r="O34" i="10"/>
  <c r="N34" i="10"/>
  <c r="M34" i="10"/>
  <c r="L34" i="10"/>
  <c r="K34" i="10"/>
  <c r="J34" i="10"/>
  <c r="I34" i="10"/>
  <c r="H34" i="10"/>
  <c r="G34" i="10"/>
  <c r="F34" i="10"/>
  <c r="E34" i="10"/>
  <c r="D34" i="10"/>
  <c r="C34" i="10"/>
  <c r="B34" i="10"/>
  <c r="AA33" i="10"/>
  <c r="Z33" i="10"/>
  <c r="AA32" i="10"/>
  <c r="Z32" i="10"/>
  <c r="AA31" i="10"/>
  <c r="Z31" i="10"/>
  <c r="Y21" i="10"/>
  <c r="X21" i="10"/>
  <c r="W21" i="10"/>
  <c r="V21" i="10"/>
  <c r="U21" i="10"/>
  <c r="T21" i="10"/>
  <c r="S21" i="10"/>
  <c r="R21" i="10"/>
  <c r="Q21" i="10"/>
  <c r="P21" i="10"/>
  <c r="O21" i="10"/>
  <c r="N21" i="10"/>
  <c r="M21" i="10"/>
  <c r="L21" i="10"/>
  <c r="K21" i="10"/>
  <c r="J21" i="10"/>
  <c r="I21" i="10"/>
  <c r="H21" i="10"/>
  <c r="G21" i="10"/>
  <c r="F21" i="10"/>
  <c r="E21" i="10"/>
  <c r="D21" i="10"/>
  <c r="C21" i="10"/>
  <c r="B21" i="10"/>
  <c r="AA20" i="10"/>
  <c r="Z20" i="10"/>
  <c r="AA19" i="10"/>
  <c r="Z19" i="10"/>
  <c r="AA18" i="10"/>
  <c r="Z18" i="10"/>
  <c r="AA17" i="10"/>
  <c r="Z17" i="10"/>
  <c r="AA16" i="10"/>
  <c r="Z16" i="10"/>
  <c r="Y13" i="10"/>
  <c r="X13" i="10"/>
  <c r="W13" i="10"/>
  <c r="V13" i="10"/>
  <c r="U13" i="10"/>
  <c r="T13" i="10"/>
  <c r="S13" i="10"/>
  <c r="R13" i="10"/>
  <c r="Q13" i="10"/>
  <c r="P13" i="10"/>
  <c r="O13" i="10"/>
  <c r="N13" i="10"/>
  <c r="M13" i="10"/>
  <c r="L13" i="10"/>
  <c r="K13" i="10"/>
  <c r="J13" i="10"/>
  <c r="I13" i="10"/>
  <c r="H13" i="10"/>
  <c r="G13" i="10"/>
  <c r="F13" i="10"/>
  <c r="E13" i="10"/>
  <c r="D13" i="10"/>
  <c r="C13" i="10"/>
  <c r="B13" i="10"/>
  <c r="AA12" i="10"/>
  <c r="Z12" i="10"/>
  <c r="AA11" i="10"/>
  <c r="Z11" i="10"/>
  <c r="AA7" i="10"/>
  <c r="Y5" i="10"/>
  <c r="W5" i="10"/>
  <c r="U5" i="10"/>
  <c r="S5" i="10"/>
  <c r="Q5" i="10"/>
  <c r="O5" i="10"/>
  <c r="M5" i="10"/>
  <c r="K5" i="10"/>
  <c r="I5" i="10"/>
  <c r="G5" i="10"/>
  <c r="E5" i="10"/>
  <c r="C5" i="10"/>
  <c r="Y34" i="12"/>
  <c r="X34" i="12"/>
  <c r="W34" i="12"/>
  <c r="V34" i="12"/>
  <c r="U34" i="12"/>
  <c r="T34" i="12"/>
  <c r="S34" i="12"/>
  <c r="R34" i="12"/>
  <c r="Q34" i="12"/>
  <c r="P34" i="12"/>
  <c r="O34" i="12"/>
  <c r="N34" i="12"/>
  <c r="M34" i="12"/>
  <c r="L34" i="12"/>
  <c r="K34" i="12"/>
  <c r="J34" i="12"/>
  <c r="I34" i="12"/>
  <c r="H34" i="12"/>
  <c r="G34" i="12"/>
  <c r="F34" i="12"/>
  <c r="E34" i="12"/>
  <c r="D34" i="12"/>
  <c r="C34" i="12"/>
  <c r="B34" i="12"/>
  <c r="AA33" i="12"/>
  <c r="Z33" i="12"/>
  <c r="AA32" i="12"/>
  <c r="Z32" i="12"/>
  <c r="AA31" i="12"/>
  <c r="Z31" i="12"/>
  <c r="AA25" i="12"/>
  <c r="Z25" i="12"/>
  <c r="AA24" i="12"/>
  <c r="Z24" i="12"/>
  <c r="Y21" i="12"/>
  <c r="X21" i="12"/>
  <c r="W21" i="12"/>
  <c r="V21" i="12"/>
  <c r="U21" i="12"/>
  <c r="T21" i="12"/>
  <c r="S21" i="12"/>
  <c r="R21" i="12"/>
  <c r="Q21" i="12"/>
  <c r="P21" i="12"/>
  <c r="O21" i="12"/>
  <c r="N21" i="12"/>
  <c r="M21" i="12"/>
  <c r="L21" i="12"/>
  <c r="K21" i="12"/>
  <c r="J21" i="12"/>
  <c r="I21" i="12"/>
  <c r="H21" i="12"/>
  <c r="G21" i="12"/>
  <c r="F21" i="12"/>
  <c r="E21" i="12"/>
  <c r="D21" i="12"/>
  <c r="C21" i="12"/>
  <c r="B21" i="12"/>
  <c r="AA20" i="12"/>
  <c r="Z20" i="12"/>
  <c r="AA19" i="12"/>
  <c r="Z19" i="12"/>
  <c r="AA18" i="12"/>
  <c r="Z18" i="12"/>
  <c r="AA17" i="12"/>
  <c r="Z17" i="12"/>
  <c r="AA16" i="12"/>
  <c r="Z16" i="12"/>
  <c r="Y13" i="12"/>
  <c r="X13" i="12"/>
  <c r="W13" i="12"/>
  <c r="V13" i="12"/>
  <c r="U13" i="12"/>
  <c r="T13" i="12"/>
  <c r="S13" i="12"/>
  <c r="R13" i="12"/>
  <c r="Q13" i="12"/>
  <c r="P13" i="12"/>
  <c r="O13" i="12"/>
  <c r="N13" i="12"/>
  <c r="M13" i="12"/>
  <c r="L13" i="12"/>
  <c r="K13" i="12"/>
  <c r="J13" i="12"/>
  <c r="I13" i="12"/>
  <c r="H13" i="12"/>
  <c r="G13" i="12"/>
  <c r="F13" i="12"/>
  <c r="E13" i="12"/>
  <c r="D13" i="12"/>
  <c r="C13" i="12"/>
  <c r="B13" i="12"/>
  <c r="AA12" i="12"/>
  <c r="Z12" i="12"/>
  <c r="AA11" i="12"/>
  <c r="Z11" i="12"/>
  <c r="AA7" i="12"/>
  <c r="Y5" i="12"/>
  <c r="W5" i="12"/>
  <c r="U5" i="12"/>
  <c r="S5" i="12"/>
  <c r="Q5" i="12"/>
  <c r="O5" i="12"/>
  <c r="M5" i="12"/>
  <c r="K5" i="12"/>
  <c r="I5" i="12"/>
  <c r="G5" i="12"/>
  <c r="E5" i="12"/>
  <c r="C5" i="12"/>
  <c r="Y34" i="13"/>
  <c r="X34" i="13"/>
  <c r="W34" i="13"/>
  <c r="V34" i="13"/>
  <c r="U34" i="13"/>
  <c r="T34" i="13"/>
  <c r="S34" i="13"/>
  <c r="R34" i="13"/>
  <c r="Q34" i="13"/>
  <c r="P34" i="13"/>
  <c r="O34" i="13"/>
  <c r="N34" i="13"/>
  <c r="M34" i="13"/>
  <c r="L34" i="13"/>
  <c r="K34" i="13"/>
  <c r="J34" i="13"/>
  <c r="I34" i="13"/>
  <c r="H34" i="13"/>
  <c r="G34" i="13"/>
  <c r="F34" i="13"/>
  <c r="E34" i="13"/>
  <c r="D34" i="13"/>
  <c r="C34" i="13"/>
  <c r="B34" i="13"/>
  <c r="AA33" i="13"/>
  <c r="Z33" i="13"/>
  <c r="AA32" i="13"/>
  <c r="Z32" i="13"/>
  <c r="AA31" i="13"/>
  <c r="Z31" i="13"/>
  <c r="AA25" i="13"/>
  <c r="Z25" i="13"/>
  <c r="AA24" i="13"/>
  <c r="Z24" i="13"/>
  <c r="Y21" i="13"/>
  <c r="X21" i="13"/>
  <c r="W21" i="13"/>
  <c r="V21" i="13"/>
  <c r="U21" i="13"/>
  <c r="T21" i="13"/>
  <c r="S21" i="13"/>
  <c r="R21" i="13"/>
  <c r="Q21" i="13"/>
  <c r="P21" i="13"/>
  <c r="O21" i="13"/>
  <c r="N21" i="13"/>
  <c r="M21" i="13"/>
  <c r="L21" i="13"/>
  <c r="K21" i="13"/>
  <c r="J21" i="13"/>
  <c r="I21" i="13"/>
  <c r="H21" i="13"/>
  <c r="G21" i="13"/>
  <c r="F21" i="13"/>
  <c r="E21" i="13"/>
  <c r="D21" i="13"/>
  <c r="C21" i="13"/>
  <c r="B21" i="13"/>
  <c r="AA20" i="13"/>
  <c r="Z20" i="13"/>
  <c r="AA19" i="13"/>
  <c r="Z19" i="13"/>
  <c r="AA18" i="13"/>
  <c r="Z18" i="13"/>
  <c r="AA17" i="13"/>
  <c r="Z17" i="13"/>
  <c r="AA16" i="13"/>
  <c r="Z16" i="13"/>
  <c r="Y13" i="13"/>
  <c r="X13" i="13"/>
  <c r="W13" i="13"/>
  <c r="V13" i="13"/>
  <c r="U13" i="13"/>
  <c r="T13" i="13"/>
  <c r="S13" i="13"/>
  <c r="R13" i="13"/>
  <c r="Q13" i="13"/>
  <c r="P13" i="13"/>
  <c r="O13" i="13"/>
  <c r="N13" i="13"/>
  <c r="M13" i="13"/>
  <c r="L13" i="13"/>
  <c r="K13" i="13"/>
  <c r="J13" i="13"/>
  <c r="I13" i="13"/>
  <c r="H13" i="13"/>
  <c r="G13" i="13"/>
  <c r="F13" i="13"/>
  <c r="E13" i="13"/>
  <c r="D13" i="13"/>
  <c r="C13" i="13"/>
  <c r="B13" i="13"/>
  <c r="AA12" i="13"/>
  <c r="Z12" i="13"/>
  <c r="AA11" i="13"/>
  <c r="Z11" i="13"/>
  <c r="AA7" i="13"/>
  <c r="Y5" i="13"/>
  <c r="W5" i="13"/>
  <c r="U5" i="13"/>
  <c r="S5" i="13"/>
  <c r="Q5" i="13"/>
  <c r="O5" i="13"/>
  <c r="M5" i="13"/>
  <c r="K5" i="13"/>
  <c r="I5" i="13"/>
  <c r="G5" i="13"/>
  <c r="E5" i="13"/>
  <c r="C5" i="13"/>
  <c r="Y34" i="14"/>
  <c r="X34" i="14"/>
  <c r="W34" i="14"/>
  <c r="V34" i="14"/>
  <c r="U34" i="14"/>
  <c r="T34" i="14"/>
  <c r="S34" i="14"/>
  <c r="R34" i="14"/>
  <c r="Q34" i="14"/>
  <c r="P34" i="14"/>
  <c r="O34" i="14"/>
  <c r="N34" i="14"/>
  <c r="M34" i="14"/>
  <c r="L34" i="14"/>
  <c r="K34" i="14"/>
  <c r="J34" i="14"/>
  <c r="I34" i="14"/>
  <c r="H34" i="14"/>
  <c r="G34" i="14"/>
  <c r="F34" i="14"/>
  <c r="E34" i="14"/>
  <c r="D34" i="14"/>
  <c r="C34" i="14"/>
  <c r="B34" i="14"/>
  <c r="AA25" i="14"/>
  <c r="Z25" i="14"/>
  <c r="AA24" i="14"/>
  <c r="Z24" i="14"/>
  <c r="Y21" i="14"/>
  <c r="X21" i="14"/>
  <c r="W21" i="14"/>
  <c r="V21" i="14"/>
  <c r="U21" i="14"/>
  <c r="T21" i="14"/>
  <c r="S21" i="14"/>
  <c r="Q21" i="14"/>
  <c r="P21" i="14"/>
  <c r="O21" i="14"/>
  <c r="N21" i="14"/>
  <c r="M21" i="14"/>
  <c r="L21" i="14"/>
  <c r="K21" i="14"/>
  <c r="J21" i="14"/>
  <c r="I21" i="14"/>
  <c r="H21" i="14"/>
  <c r="G21" i="14"/>
  <c r="F21" i="14"/>
  <c r="E21" i="14"/>
  <c r="D21" i="14"/>
  <c r="C21" i="14"/>
  <c r="B21" i="14"/>
  <c r="AA20" i="14"/>
  <c r="Z20" i="14"/>
  <c r="AA19" i="14"/>
  <c r="Z19" i="14"/>
  <c r="AA18" i="14"/>
  <c r="Z18" i="14"/>
  <c r="AA17" i="14"/>
  <c r="Z17" i="14"/>
  <c r="AA16" i="14"/>
  <c r="Z16" i="14"/>
  <c r="Y13" i="14"/>
  <c r="X13" i="14"/>
  <c r="W13" i="14"/>
  <c r="V13" i="14"/>
  <c r="U13" i="14"/>
  <c r="T13" i="14"/>
  <c r="S13" i="14"/>
  <c r="R13" i="14"/>
  <c r="Q13" i="14"/>
  <c r="P13" i="14"/>
  <c r="O13" i="14"/>
  <c r="N13" i="14"/>
  <c r="M13" i="14"/>
  <c r="L13" i="14"/>
  <c r="K13" i="14"/>
  <c r="J13" i="14"/>
  <c r="I13" i="14"/>
  <c r="H13" i="14"/>
  <c r="G13" i="14"/>
  <c r="F13" i="14"/>
  <c r="E13" i="14"/>
  <c r="D13" i="14"/>
  <c r="C13" i="14"/>
  <c r="B13" i="14"/>
  <c r="AA12" i="14"/>
  <c r="Z12" i="14"/>
  <c r="AA11" i="14"/>
  <c r="Z11" i="14"/>
  <c r="AA7" i="14"/>
  <c r="Y5" i="14"/>
  <c r="W5" i="14"/>
  <c r="U5" i="14"/>
  <c r="S5" i="14"/>
  <c r="Q5" i="14"/>
  <c r="O5" i="14"/>
  <c r="M5" i="14"/>
  <c r="K5" i="14"/>
  <c r="I5" i="14"/>
  <c r="G5" i="14"/>
  <c r="E5" i="14"/>
  <c r="C5" i="14"/>
  <c r="Y34" i="15"/>
  <c r="X34" i="15"/>
  <c r="W34" i="15"/>
  <c r="V34" i="15"/>
  <c r="U34" i="15"/>
  <c r="T34" i="15"/>
  <c r="S34" i="15"/>
  <c r="R34" i="15"/>
  <c r="Q34" i="15"/>
  <c r="P34" i="15"/>
  <c r="O34" i="15"/>
  <c r="N34" i="15"/>
  <c r="M34" i="15"/>
  <c r="L34" i="15"/>
  <c r="K34" i="15"/>
  <c r="J34" i="15"/>
  <c r="I34" i="15"/>
  <c r="H34" i="15"/>
  <c r="G34" i="15"/>
  <c r="F34" i="15"/>
  <c r="E34" i="15"/>
  <c r="D34" i="15"/>
  <c r="C34" i="15"/>
  <c r="B34" i="15"/>
  <c r="AA33" i="15"/>
  <c r="Z33" i="15"/>
  <c r="AA32" i="15"/>
  <c r="Z32" i="15"/>
  <c r="AA31" i="15"/>
  <c r="Z31" i="15"/>
  <c r="AA25" i="15"/>
  <c r="Z25" i="15"/>
  <c r="AA24" i="15"/>
  <c r="Z24" i="15"/>
  <c r="Y21" i="15"/>
  <c r="X21" i="15"/>
  <c r="W21" i="15"/>
  <c r="V21" i="15"/>
  <c r="U21" i="15"/>
  <c r="T21" i="15"/>
  <c r="S21" i="15"/>
  <c r="R21" i="15"/>
  <c r="Q21" i="15"/>
  <c r="P21" i="15"/>
  <c r="O21" i="15"/>
  <c r="N21" i="15"/>
  <c r="M21" i="15"/>
  <c r="L21" i="15"/>
  <c r="K21" i="15"/>
  <c r="J21" i="15"/>
  <c r="I21" i="15"/>
  <c r="H21" i="15"/>
  <c r="G21" i="15"/>
  <c r="F21" i="15"/>
  <c r="E21" i="15"/>
  <c r="D21" i="15"/>
  <c r="C21" i="15"/>
  <c r="B21" i="15"/>
  <c r="AA20" i="15"/>
  <c r="Z20" i="15"/>
  <c r="AA19" i="15"/>
  <c r="Z19" i="15"/>
  <c r="AA18" i="15"/>
  <c r="Z18" i="15"/>
  <c r="AA17" i="15"/>
  <c r="Z17" i="15"/>
  <c r="AA16" i="15"/>
  <c r="Z16" i="15"/>
  <c r="Y13" i="15"/>
  <c r="X13" i="15"/>
  <c r="W13" i="15"/>
  <c r="V13" i="15"/>
  <c r="U13" i="15"/>
  <c r="T13" i="15"/>
  <c r="S13" i="15"/>
  <c r="R13" i="15"/>
  <c r="Q13" i="15"/>
  <c r="P13" i="15"/>
  <c r="O13" i="15"/>
  <c r="N13" i="15"/>
  <c r="M13" i="15"/>
  <c r="L13" i="15"/>
  <c r="K13" i="15"/>
  <c r="J13" i="15"/>
  <c r="I13" i="15"/>
  <c r="H13" i="15"/>
  <c r="G13" i="15"/>
  <c r="F13" i="15"/>
  <c r="E13" i="15"/>
  <c r="D13" i="15"/>
  <c r="C13" i="15"/>
  <c r="B13" i="15"/>
  <c r="AA12" i="15"/>
  <c r="Z12" i="15"/>
  <c r="AA11" i="15"/>
  <c r="Z11" i="15"/>
  <c r="AA7" i="15"/>
  <c r="Y5" i="15"/>
  <c r="W5" i="15"/>
  <c r="U5" i="15"/>
  <c r="S5" i="15"/>
  <c r="Q5" i="15"/>
  <c r="O5" i="15"/>
  <c r="M5" i="15"/>
  <c r="K5" i="15"/>
  <c r="I5" i="15"/>
  <c r="G5" i="15"/>
  <c r="E5" i="15"/>
  <c r="C5" i="15"/>
  <c r="AA33" i="16"/>
  <c r="Z33" i="16"/>
  <c r="AA32" i="16"/>
  <c r="Z32" i="16"/>
  <c r="AA31" i="16"/>
  <c r="Z31" i="16"/>
  <c r="AA25" i="16"/>
  <c r="Z25" i="16"/>
  <c r="AA24" i="16"/>
  <c r="Z24" i="16"/>
  <c r="AA20" i="16"/>
  <c r="Z20" i="16"/>
  <c r="AA19" i="16"/>
  <c r="Z19" i="16"/>
  <c r="AA18" i="16"/>
  <c r="Z18" i="16"/>
  <c r="AA17" i="16"/>
  <c r="Z17" i="16"/>
  <c r="AA16" i="16"/>
  <c r="Z16" i="16"/>
  <c r="AA12" i="16"/>
  <c r="Z12" i="16"/>
  <c r="AA11" i="16"/>
  <c r="Z11" i="16"/>
  <c r="AA7" i="16"/>
  <c r="E33" i="21"/>
  <c r="D33" i="21"/>
  <c r="C33" i="21"/>
  <c r="B33" i="21"/>
  <c r="E32" i="21"/>
  <c r="D32" i="21"/>
  <c r="B32" i="21"/>
  <c r="E31" i="21"/>
  <c r="D31" i="21"/>
  <c r="B31" i="21"/>
  <c r="AA20" i="21"/>
  <c r="Z20" i="21"/>
  <c r="AA19" i="21"/>
  <c r="Z19" i="21"/>
  <c r="E17" i="21"/>
  <c r="D17" i="21"/>
  <c r="C17" i="21"/>
  <c r="E16" i="21"/>
  <c r="D16" i="21"/>
  <c r="C16" i="21"/>
  <c r="AA11" i="21"/>
  <c r="Z11" i="21"/>
  <c r="AA10" i="21"/>
  <c r="AA34" i="20"/>
  <c r="Z34" i="20"/>
  <c r="AA18" i="20"/>
  <c r="AA21" i="20" s="1"/>
  <c r="Z18" i="20"/>
  <c r="Z21" i="20" s="1"/>
  <c r="Z12" i="20"/>
  <c r="AA11" i="20"/>
  <c r="Z11" i="20"/>
  <c r="AA10" i="20"/>
  <c r="Z10" i="20"/>
  <c r="AA7" i="20"/>
  <c r="AA4" i="20"/>
  <c r="Z3" i="20"/>
  <c r="Z33" i="21" l="1"/>
  <c r="O28" i="6"/>
  <c r="AA16" i="21"/>
  <c r="AA33" i="21"/>
  <c r="Z32" i="21"/>
  <c r="AA17" i="21"/>
  <c r="Z31" i="21"/>
  <c r="AA13" i="21"/>
  <c r="AA4" i="21"/>
  <c r="Z3" i="21"/>
  <c r="I28" i="3"/>
  <c r="I38" i="3" s="1"/>
  <c r="I13" i="21"/>
  <c r="H13" i="21"/>
  <c r="I21" i="21"/>
  <c r="E28" i="3"/>
  <c r="E38" i="3" s="1"/>
  <c r="G28" i="3"/>
  <c r="G38" i="3" s="1"/>
  <c r="C28" i="3"/>
  <c r="C38" i="3" s="1"/>
  <c r="E38" i="20"/>
  <c r="I38" i="20"/>
  <c r="M38" i="20"/>
  <c r="Q38" i="20"/>
  <c r="U38" i="20"/>
  <c r="K38" i="20"/>
  <c r="O38" i="20"/>
  <c r="S38" i="20"/>
  <c r="Y38" i="20"/>
  <c r="W38" i="20"/>
  <c r="AA4" i="1"/>
  <c r="AA3" i="1"/>
  <c r="C38" i="20"/>
  <c r="E38" i="16"/>
  <c r="I38" i="16"/>
  <c r="M38" i="16"/>
  <c r="Q38" i="16"/>
  <c r="Z26" i="15"/>
  <c r="Z26" i="13"/>
  <c r="Z26" i="9"/>
  <c r="Z26" i="7"/>
  <c r="Z26" i="5"/>
  <c r="Z26" i="2"/>
  <c r="U38" i="16"/>
  <c r="Y38" i="16"/>
  <c r="AA26" i="16"/>
  <c r="C28" i="15"/>
  <c r="C38" i="15" s="1"/>
  <c r="G28" i="15"/>
  <c r="G38" i="15" s="1"/>
  <c r="K28" i="15"/>
  <c r="K38" i="15" s="1"/>
  <c r="O28" i="15"/>
  <c r="O38" i="15" s="1"/>
  <c r="S28" i="15"/>
  <c r="S38" i="15" s="1"/>
  <c r="W28" i="15"/>
  <c r="W38" i="15" s="1"/>
  <c r="E28" i="14"/>
  <c r="E38" i="14" s="1"/>
  <c r="I28" i="14"/>
  <c r="I38" i="14" s="1"/>
  <c r="M28" i="14"/>
  <c r="M38" i="14" s="1"/>
  <c r="Q28" i="14"/>
  <c r="Q38" i="14" s="1"/>
  <c r="U28" i="14"/>
  <c r="U38" i="14" s="1"/>
  <c r="Y28" i="14"/>
  <c r="Y38" i="14" s="1"/>
  <c r="AA26" i="14"/>
  <c r="C28" i="13"/>
  <c r="C38" i="13" s="1"/>
  <c r="G28" i="13"/>
  <c r="G38" i="13" s="1"/>
  <c r="K28" i="13"/>
  <c r="K38" i="13" s="1"/>
  <c r="O28" i="13"/>
  <c r="O38" i="13" s="1"/>
  <c r="S28" i="13"/>
  <c r="S38" i="13" s="1"/>
  <c r="W28" i="13"/>
  <c r="W38" i="13" s="1"/>
  <c r="E28" i="12"/>
  <c r="E38" i="12" s="1"/>
  <c r="I28" i="12"/>
  <c r="I38" i="12" s="1"/>
  <c r="M28" i="12"/>
  <c r="M38" i="12" s="1"/>
  <c r="Q28" i="12"/>
  <c r="Q38" i="12" s="1"/>
  <c r="U28" i="12"/>
  <c r="U38" i="12" s="1"/>
  <c r="Y28" i="12"/>
  <c r="Y38" i="12" s="1"/>
  <c r="AA26" i="12"/>
  <c r="E28" i="10"/>
  <c r="E38" i="10" s="1"/>
  <c r="I28" i="10"/>
  <c r="I38" i="10" s="1"/>
  <c r="M28" i="10"/>
  <c r="M38" i="10" s="1"/>
  <c r="Q28" i="10"/>
  <c r="Q38" i="10" s="1"/>
  <c r="U28" i="10"/>
  <c r="U38" i="10" s="1"/>
  <c r="Y28" i="10"/>
  <c r="Y38" i="10" s="1"/>
  <c r="AA26" i="10"/>
  <c r="C28" i="9"/>
  <c r="C38" i="9" s="1"/>
  <c r="G28" i="9"/>
  <c r="G38" i="9" s="1"/>
  <c r="K28" i="9"/>
  <c r="K38" i="9" s="1"/>
  <c r="O28" i="9"/>
  <c r="O38" i="9" s="1"/>
  <c r="S28" i="9"/>
  <c r="S38" i="9" s="1"/>
  <c r="W28" i="9"/>
  <c r="W38" i="9" s="1"/>
  <c r="E28" i="8"/>
  <c r="E38" i="8" s="1"/>
  <c r="I28" i="8"/>
  <c r="I38" i="8" s="1"/>
  <c r="M28" i="8"/>
  <c r="M38" i="8" s="1"/>
  <c r="Q28" i="8"/>
  <c r="Q38" i="8" s="1"/>
  <c r="U28" i="8"/>
  <c r="U38" i="8" s="1"/>
  <c r="Y28" i="8"/>
  <c r="Y38" i="8" s="1"/>
  <c r="AA26" i="8"/>
  <c r="C28" i="7"/>
  <c r="C38" i="7" s="1"/>
  <c r="G28" i="7"/>
  <c r="G38" i="7" s="1"/>
  <c r="K28" i="7"/>
  <c r="K38" i="7" s="1"/>
  <c r="O28" i="7"/>
  <c r="O38" i="7" s="1"/>
  <c r="S28" i="7"/>
  <c r="S38" i="7" s="1"/>
  <c r="W28" i="7"/>
  <c r="W38" i="7" s="1"/>
  <c r="E28" i="6"/>
  <c r="E38" i="6" s="1"/>
  <c r="I28" i="6"/>
  <c r="I38" i="6" s="1"/>
  <c r="M28" i="6"/>
  <c r="M38" i="6" s="1"/>
  <c r="Q28" i="6"/>
  <c r="Q38" i="6" s="1"/>
  <c r="Y28" i="6"/>
  <c r="Y38" i="6" s="1"/>
  <c r="C28" i="5"/>
  <c r="C38" i="5" s="1"/>
  <c r="G28" i="5"/>
  <c r="G38" i="5" s="1"/>
  <c r="K28" i="5"/>
  <c r="K38" i="5" s="1"/>
  <c r="O28" i="5"/>
  <c r="O38" i="5" s="1"/>
  <c r="S28" i="5"/>
  <c r="S38" i="5" s="1"/>
  <c r="W28" i="5"/>
  <c r="W38" i="5" s="1"/>
  <c r="E28" i="4"/>
  <c r="E38" i="4" s="1"/>
  <c r="I28" i="4"/>
  <c r="I38" i="4" s="1"/>
  <c r="M28" i="4"/>
  <c r="M38" i="4" s="1"/>
  <c r="Q28" i="4"/>
  <c r="Q38" i="4" s="1"/>
  <c r="U28" i="4"/>
  <c r="U38" i="4" s="1"/>
  <c r="Y28" i="4"/>
  <c r="Y38" i="4" s="1"/>
  <c r="AA26" i="4"/>
  <c r="C28" i="2"/>
  <c r="C38" i="2" s="1"/>
  <c r="G28" i="2"/>
  <c r="G38" i="2" s="1"/>
  <c r="K28" i="2"/>
  <c r="K38" i="2" s="1"/>
  <c r="O28" i="2"/>
  <c r="O38" i="2" s="1"/>
  <c r="S28" i="2"/>
  <c r="S38" i="2" s="1"/>
  <c r="W28" i="2"/>
  <c r="W38" i="2" s="1"/>
  <c r="C38" i="16"/>
  <c r="G38" i="16"/>
  <c r="K38" i="16"/>
  <c r="O38" i="16"/>
  <c r="S38" i="16"/>
  <c r="W38" i="16"/>
  <c r="E28" i="15"/>
  <c r="E38" i="15" s="1"/>
  <c r="I28" i="15"/>
  <c r="I38" i="15" s="1"/>
  <c r="M28" i="15"/>
  <c r="M38" i="15" s="1"/>
  <c r="Q28" i="15"/>
  <c r="Q38" i="15" s="1"/>
  <c r="U28" i="15"/>
  <c r="U38" i="15" s="1"/>
  <c r="Y28" i="15"/>
  <c r="Y38" i="15" s="1"/>
  <c r="AA26" i="15"/>
  <c r="C28" i="14"/>
  <c r="C38" i="14" s="1"/>
  <c r="G28" i="14"/>
  <c r="G38" i="14" s="1"/>
  <c r="K28" i="14"/>
  <c r="K38" i="14" s="1"/>
  <c r="O28" i="14"/>
  <c r="O38" i="14" s="1"/>
  <c r="S28" i="14"/>
  <c r="S38" i="14" s="1"/>
  <c r="W28" i="14"/>
  <c r="W38" i="14" s="1"/>
  <c r="E28" i="13"/>
  <c r="E38" i="13" s="1"/>
  <c r="I28" i="13"/>
  <c r="I38" i="13" s="1"/>
  <c r="M28" i="13"/>
  <c r="M38" i="13" s="1"/>
  <c r="Q28" i="13"/>
  <c r="Q38" i="13" s="1"/>
  <c r="U28" i="13"/>
  <c r="U38" i="13" s="1"/>
  <c r="Y28" i="13"/>
  <c r="Y38" i="13" s="1"/>
  <c r="AA26" i="13"/>
  <c r="C28" i="12"/>
  <c r="C38" i="12" s="1"/>
  <c r="G28" i="12"/>
  <c r="G38" i="12" s="1"/>
  <c r="K28" i="12"/>
  <c r="K38" i="12" s="1"/>
  <c r="O28" i="12"/>
  <c r="O38" i="12" s="1"/>
  <c r="S28" i="12"/>
  <c r="S38" i="12" s="1"/>
  <c r="W28" i="12"/>
  <c r="W38" i="12" s="1"/>
  <c r="C28" i="10"/>
  <c r="C38" i="10" s="1"/>
  <c r="G28" i="10"/>
  <c r="G38" i="10" s="1"/>
  <c r="K28" i="10"/>
  <c r="K38" i="10" s="1"/>
  <c r="O28" i="10"/>
  <c r="O38" i="10" s="1"/>
  <c r="S28" i="10"/>
  <c r="S38" i="10" s="1"/>
  <c r="W28" i="10"/>
  <c r="W38" i="10" s="1"/>
  <c r="E28" i="9"/>
  <c r="E38" i="9" s="1"/>
  <c r="I28" i="9"/>
  <c r="I38" i="9" s="1"/>
  <c r="M28" i="9"/>
  <c r="M38" i="9" s="1"/>
  <c r="Q28" i="9"/>
  <c r="Q38" i="9" s="1"/>
  <c r="U28" i="9"/>
  <c r="U38" i="9" s="1"/>
  <c r="Y28" i="9"/>
  <c r="Y38" i="9" s="1"/>
  <c r="AA26" i="9"/>
  <c r="C28" i="8"/>
  <c r="C38" i="8" s="1"/>
  <c r="G28" i="8"/>
  <c r="G38" i="8" s="1"/>
  <c r="K28" i="8"/>
  <c r="K38" i="8" s="1"/>
  <c r="O28" i="8"/>
  <c r="O38" i="8" s="1"/>
  <c r="S28" i="8"/>
  <c r="S38" i="8" s="1"/>
  <c r="W28" i="8"/>
  <c r="W38" i="8" s="1"/>
  <c r="E28" i="7"/>
  <c r="E38" i="7" s="1"/>
  <c r="I28" i="7"/>
  <c r="I38" i="7" s="1"/>
  <c r="M28" i="7"/>
  <c r="M38" i="7" s="1"/>
  <c r="Q28" i="7"/>
  <c r="Q38" i="7" s="1"/>
  <c r="U28" i="7"/>
  <c r="U38" i="7" s="1"/>
  <c r="Y28" i="7"/>
  <c r="Y38" i="7" s="1"/>
  <c r="AA26" i="7"/>
  <c r="C28" i="6"/>
  <c r="C38" i="6" s="1"/>
  <c r="G28" i="6"/>
  <c r="G38" i="6" s="1"/>
  <c r="K28" i="6"/>
  <c r="K38" i="6" s="1"/>
  <c r="O38" i="6"/>
  <c r="S28" i="6"/>
  <c r="S38" i="6" s="1"/>
  <c r="W28" i="6"/>
  <c r="W38" i="6" s="1"/>
  <c r="E28" i="5"/>
  <c r="E38" i="5" s="1"/>
  <c r="I28" i="5"/>
  <c r="I38" i="5" s="1"/>
  <c r="M28" i="5"/>
  <c r="M38" i="5" s="1"/>
  <c r="Q28" i="5"/>
  <c r="Q38" i="5" s="1"/>
  <c r="U28" i="5"/>
  <c r="U38" i="5" s="1"/>
  <c r="Y28" i="5"/>
  <c r="Y38" i="5" s="1"/>
  <c r="AA26" i="5"/>
  <c r="C28" i="4"/>
  <c r="C38" i="4" s="1"/>
  <c r="G28" i="4"/>
  <c r="G38" i="4" s="1"/>
  <c r="K28" i="4"/>
  <c r="K38" i="4" s="1"/>
  <c r="O28" i="4"/>
  <c r="O38" i="4" s="1"/>
  <c r="S28" i="4"/>
  <c r="S38" i="4" s="1"/>
  <c r="W28" i="4"/>
  <c r="W38" i="4" s="1"/>
  <c r="E28" i="2"/>
  <c r="E38" i="2" s="1"/>
  <c r="I28" i="2"/>
  <c r="I38" i="2" s="1"/>
  <c r="M28" i="2"/>
  <c r="M38" i="2" s="1"/>
  <c r="Q28" i="2"/>
  <c r="Q38" i="2" s="1"/>
  <c r="U28" i="2"/>
  <c r="U38" i="2" s="1"/>
  <c r="Y28" i="2"/>
  <c r="Y38" i="2" s="1"/>
  <c r="AA26" i="2"/>
  <c r="AA26" i="3"/>
  <c r="Z26" i="16"/>
  <c r="Z26" i="14"/>
  <c r="Z26" i="12"/>
  <c r="Z26" i="10"/>
  <c r="Z26" i="8"/>
  <c r="Z26" i="4"/>
  <c r="AA5" i="20"/>
  <c r="U28" i="6"/>
  <c r="U38" i="6" s="1"/>
  <c r="AA26" i="6"/>
  <c r="Z26" i="6"/>
  <c r="E26" i="1"/>
  <c r="I26" i="21"/>
  <c r="M26" i="21"/>
  <c r="K26" i="21"/>
  <c r="D26" i="1"/>
  <c r="H26" i="21"/>
  <c r="L26" i="21"/>
  <c r="AA5" i="6"/>
  <c r="B26" i="21"/>
  <c r="Z21" i="16"/>
  <c r="Z21" i="9"/>
  <c r="AA18" i="1"/>
  <c r="Z16" i="1"/>
  <c r="Z17" i="1"/>
  <c r="AA5" i="12"/>
  <c r="AA21" i="9"/>
  <c r="AA21" i="8"/>
  <c r="AA34" i="8"/>
  <c r="Z34" i="4"/>
  <c r="Z18" i="1"/>
  <c r="Z13" i="12"/>
  <c r="E21" i="21"/>
  <c r="K5" i="21"/>
  <c r="J13" i="21"/>
  <c r="AA21" i="12"/>
  <c r="AA34" i="12"/>
  <c r="M5" i="21"/>
  <c r="B17" i="21"/>
  <c r="Z17" i="21" s="1"/>
  <c r="Z18" i="21"/>
  <c r="AA5" i="14"/>
  <c r="AA5" i="10"/>
  <c r="AA21" i="6"/>
  <c r="AA34" i="6"/>
  <c r="AA34" i="4"/>
  <c r="AA21" i="2"/>
  <c r="Z13" i="6"/>
  <c r="AA24" i="1"/>
  <c r="AA5" i="15"/>
  <c r="K21" i="21"/>
  <c r="AA11" i="1"/>
  <c r="E5" i="21"/>
  <c r="G21" i="21"/>
  <c r="F26" i="21"/>
  <c r="Z31" i="1"/>
  <c r="Z32" i="1"/>
  <c r="AA5" i="3"/>
  <c r="AA13" i="15"/>
  <c r="AA21" i="15"/>
  <c r="AA13" i="14"/>
  <c r="AA21" i="14"/>
  <c r="AA34" i="13"/>
  <c r="AA13" i="7"/>
  <c r="AA34" i="7"/>
  <c r="Z13" i="5"/>
  <c r="Z21" i="5"/>
  <c r="Z21" i="2"/>
  <c r="Z34" i="3"/>
  <c r="AA5" i="16"/>
  <c r="AA13" i="16"/>
  <c r="AA34" i="16"/>
  <c r="Z13" i="15"/>
  <c r="Z13" i="13"/>
  <c r="AA13" i="9"/>
  <c r="Z21" i="8"/>
  <c r="Z13" i="7"/>
  <c r="Z21" i="7"/>
  <c r="AA21" i="5"/>
  <c r="AA34" i="3"/>
  <c r="G13" i="21"/>
  <c r="AA31" i="1"/>
  <c r="C31" i="21"/>
  <c r="AA31" i="21" s="1"/>
  <c r="AA34" i="15"/>
  <c r="C13" i="21"/>
  <c r="Z21" i="15"/>
  <c r="B16" i="21"/>
  <c r="Z16" i="21" s="1"/>
  <c r="M13" i="21"/>
  <c r="F13" i="21"/>
  <c r="K13" i="21"/>
  <c r="J26" i="21"/>
  <c r="AA32" i="1"/>
  <c r="E34" i="21"/>
  <c r="E13" i="21"/>
  <c r="G5" i="21"/>
  <c r="AA20" i="1"/>
  <c r="Z13" i="16"/>
  <c r="Z13" i="14"/>
  <c r="Z21" i="14"/>
  <c r="Z21" i="13"/>
  <c r="Z34" i="13"/>
  <c r="Z21" i="12"/>
  <c r="Z34" i="12"/>
  <c r="Z11" i="1"/>
  <c r="AA17" i="1"/>
  <c r="AA33" i="1"/>
  <c r="AA21" i="16"/>
  <c r="AA21" i="13"/>
  <c r="AA13" i="12"/>
  <c r="AA21" i="7"/>
  <c r="AA21" i="10"/>
  <c r="AA34" i="9"/>
  <c r="AA5" i="8"/>
  <c r="AA13" i="8"/>
  <c r="AA5" i="7"/>
  <c r="Z21" i="6"/>
  <c r="AA13" i="5"/>
  <c r="Z34" i="5"/>
  <c r="AA5" i="4"/>
  <c r="AA13" i="4"/>
  <c r="AA21" i="4"/>
  <c r="Z13" i="2"/>
  <c r="AA34" i="2"/>
  <c r="AA13" i="3"/>
  <c r="AA21" i="3"/>
  <c r="Z21" i="10"/>
  <c r="Z13" i="9"/>
  <c r="Z34" i="9"/>
  <c r="Z13" i="8"/>
  <c r="AA13" i="6"/>
  <c r="AA5" i="5"/>
  <c r="AA34" i="5"/>
  <c r="Z13" i="4"/>
  <c r="Z21" i="4"/>
  <c r="AA13" i="2"/>
  <c r="Z34" i="2"/>
  <c r="Z13" i="3"/>
  <c r="Z21" i="3"/>
  <c r="B34" i="21"/>
  <c r="F34" i="21"/>
  <c r="F21" i="21"/>
  <c r="J21" i="21"/>
  <c r="M21" i="21"/>
  <c r="D21" i="21"/>
  <c r="H21" i="21"/>
  <c r="L21" i="21"/>
  <c r="Z13" i="20"/>
  <c r="Z28" i="20" s="1"/>
  <c r="E13" i="1"/>
  <c r="AA13" i="20"/>
  <c r="AA28" i="20" s="1"/>
  <c r="AA38" i="20" s="1"/>
  <c r="Z19" i="1"/>
  <c r="Z25" i="1"/>
  <c r="D13" i="21"/>
  <c r="L13" i="21"/>
  <c r="Z3" i="1"/>
  <c r="AA7" i="1"/>
  <c r="E21" i="1"/>
  <c r="AA19" i="1"/>
  <c r="AA25" i="1"/>
  <c r="D34" i="1"/>
  <c r="Z34" i="16"/>
  <c r="I5" i="21"/>
  <c r="AA18" i="21"/>
  <c r="C26" i="21"/>
  <c r="G26" i="21"/>
  <c r="D34" i="21"/>
  <c r="C32" i="21"/>
  <c r="AA32" i="21" s="1"/>
  <c r="Z10" i="1"/>
  <c r="AA16" i="1"/>
  <c r="E34" i="1"/>
  <c r="Z34" i="14"/>
  <c r="AA13" i="13"/>
  <c r="AA10" i="1"/>
  <c r="D21" i="1"/>
  <c r="Z20" i="1"/>
  <c r="Z33" i="1"/>
  <c r="Z34" i="15"/>
  <c r="AA34" i="14"/>
  <c r="AA5" i="13"/>
  <c r="Z13" i="10"/>
  <c r="Z34" i="10"/>
  <c r="Z24" i="1"/>
  <c r="AA13" i="10"/>
  <c r="AA34" i="10"/>
  <c r="AA5" i="9"/>
  <c r="Z34" i="8"/>
  <c r="Z34" i="7"/>
  <c r="Z34" i="6"/>
  <c r="Z26" i="3"/>
  <c r="AA5" i="2"/>
  <c r="Z34" i="21" l="1"/>
  <c r="AA21" i="21"/>
  <c r="AA28" i="21" s="1"/>
  <c r="AA34" i="21"/>
  <c r="Z21" i="21"/>
  <c r="B13" i="21"/>
  <c r="Z10" i="21"/>
  <c r="Z13" i="21" s="1"/>
  <c r="AA7" i="21"/>
  <c r="AA3" i="21"/>
  <c r="M28" i="21"/>
  <c r="M38" i="21" s="1"/>
  <c r="K28" i="21"/>
  <c r="K38" i="21" s="1"/>
  <c r="I28" i="21"/>
  <c r="I38" i="21" s="1"/>
  <c r="G28" i="21"/>
  <c r="G38" i="21" s="1"/>
  <c r="C5" i="21"/>
  <c r="AA5" i="21" s="1"/>
  <c r="AA28" i="10"/>
  <c r="AA38" i="10" s="1"/>
  <c r="AA5" i="1"/>
  <c r="Z26" i="1"/>
  <c r="AA28" i="5"/>
  <c r="AA38" i="5" s="1"/>
  <c r="AA28" i="14"/>
  <c r="AA38" i="14" s="1"/>
  <c r="AA28" i="2"/>
  <c r="AA38" i="2" s="1"/>
  <c r="AA28" i="3"/>
  <c r="AA38" i="3" s="1"/>
  <c r="AA28" i="4"/>
  <c r="AA38" i="4" s="1"/>
  <c r="AA28" i="12"/>
  <c r="AA38" i="12" s="1"/>
  <c r="AA28" i="7"/>
  <c r="AA38" i="7" s="1"/>
  <c r="G38" i="1"/>
  <c r="D26" i="21"/>
  <c r="E26" i="21"/>
  <c r="E28" i="21" s="1"/>
  <c r="C38" i="1"/>
  <c r="AA28" i="15"/>
  <c r="AA38" i="15" s="1"/>
  <c r="E28" i="1"/>
  <c r="E38" i="1" s="1"/>
  <c r="AA28" i="8"/>
  <c r="AA38" i="8" s="1"/>
  <c r="AA28" i="13"/>
  <c r="AA38" i="13" s="1"/>
  <c r="AA28" i="9"/>
  <c r="AA38" i="9" s="1"/>
  <c r="AA28" i="16"/>
  <c r="AA38" i="16" s="1"/>
  <c r="AA28" i="6"/>
  <c r="AA38" i="6" s="1"/>
  <c r="I38" i="1"/>
  <c r="AA26" i="1"/>
  <c r="B21" i="21"/>
  <c r="AA34" i="1"/>
  <c r="Z13" i="1"/>
  <c r="Z34" i="1"/>
  <c r="Z21" i="1"/>
  <c r="C34" i="21"/>
  <c r="C21" i="21"/>
  <c r="C28" i="21" s="1"/>
  <c r="AA13" i="1"/>
  <c r="AA21" i="1"/>
  <c r="E38" i="21" l="1"/>
  <c r="C38" i="21"/>
  <c r="AA28" i="1"/>
  <c r="AA38" i="1" s="1"/>
  <c r="AA38" i="21" l="1"/>
</calcChain>
</file>

<file path=xl/sharedStrings.xml><?xml version="1.0" encoding="utf-8"?>
<sst xmlns="http://schemas.openxmlformats.org/spreadsheetml/2006/main" count="1328" uniqueCount="99">
  <si>
    <t>July</t>
  </si>
  <si>
    <t>August</t>
  </si>
  <si>
    <t>September</t>
  </si>
  <si>
    <t>October</t>
  </si>
  <si>
    <t>November</t>
  </si>
  <si>
    <t>December</t>
  </si>
  <si>
    <t>January</t>
  </si>
  <si>
    <t>February</t>
  </si>
  <si>
    <t>March</t>
  </si>
  <si>
    <t>April</t>
  </si>
  <si>
    <t>May</t>
  </si>
  <si>
    <t>June</t>
  </si>
  <si>
    <t>YTD Total</t>
  </si>
  <si>
    <t>#</t>
  </si>
  <si>
    <t>$</t>
  </si>
  <si>
    <t>Total Fees Paid</t>
  </si>
  <si>
    <t xml:space="preserve">December </t>
  </si>
  <si>
    <t>YTD</t>
  </si>
  <si>
    <t>Total Calculated Savings Reported by CTM</t>
  </si>
  <si>
    <t>Total Air Contract Savings</t>
  </si>
  <si>
    <t>Total Managed Travel Savings</t>
  </si>
  <si>
    <t xml:space="preserve">    E-Certificate or Voucher Used</t>
  </si>
  <si>
    <t xml:space="preserve">    Name Change for Ticket on File</t>
  </si>
  <si>
    <t>Air Contracts</t>
  </si>
  <si>
    <t>Managed Travel Contract</t>
  </si>
  <si>
    <t xml:space="preserve">    Alaska Airlines Contract</t>
  </si>
  <si>
    <t>Other Vendor Contracts</t>
  </si>
  <si>
    <t>Lost Savings Opportunity</t>
  </si>
  <si>
    <t>Air Contract Savings</t>
  </si>
  <si>
    <t>Managed Travel Contract Savings</t>
  </si>
  <si>
    <t>Rural Carrier Agreement</t>
  </si>
  <si>
    <t>Name Change for Ticket on File</t>
  </si>
  <si>
    <t>Hotel Contract</t>
  </si>
  <si>
    <t>Car Rental Contract</t>
  </si>
  <si>
    <t>First Class/Business Class or Upgrade Fare</t>
  </si>
  <si>
    <t>Statewide Expenditures</t>
  </si>
  <si>
    <t>Medicaid Expenditures</t>
  </si>
  <si>
    <t xml:space="preserve"> Corporate Travel Management Fees</t>
  </si>
  <si>
    <t xml:space="preserve">    State Fee</t>
  </si>
  <si>
    <t>Other Vendor Contract Savings</t>
  </si>
  <si>
    <t xml:space="preserve">    Expired Tickets</t>
  </si>
  <si>
    <t xml:space="preserve">    First Class/Upgrade</t>
  </si>
  <si>
    <t>Group Fare</t>
  </si>
  <si>
    <t xml:space="preserve">    Group Fare</t>
  </si>
  <si>
    <t>E-Certificate or Voucher</t>
  </si>
  <si>
    <t xml:space="preserve">    Unused Ticket on File</t>
  </si>
  <si>
    <t>Unused a Ticket on File</t>
  </si>
  <si>
    <t xml:space="preserve">    Waiver Favors</t>
  </si>
  <si>
    <t>Waivers Favors</t>
  </si>
  <si>
    <t>Expired Tickets</t>
  </si>
  <si>
    <t xml:space="preserve">Air Contract </t>
  </si>
  <si>
    <t>Total Lost Savings Opportunity</t>
  </si>
  <si>
    <t>Penalty Fare Declined</t>
  </si>
  <si>
    <t xml:space="preserve">    Penalty Fare Declined</t>
  </si>
  <si>
    <t>E-Travel Office Operational Costs</t>
  </si>
  <si>
    <t>Net Calculated Benefit or (Cost) for using E-Travel Contracts</t>
  </si>
  <si>
    <t>Department Expenditures</t>
  </si>
  <si>
    <t>Executive Branch Expenditures</t>
  </si>
  <si>
    <t xml:space="preserve">    Air Spend</t>
  </si>
  <si>
    <t xml:space="preserve">Total Other Vendor Savings </t>
  </si>
  <si>
    <t xml:space="preserve">    Rural Carriers </t>
  </si>
  <si>
    <t xml:space="preserve">    Rural Carriers</t>
  </si>
  <si>
    <t xml:space="preserve">Lost Savings Opportunity </t>
  </si>
  <si>
    <t xml:space="preserve">    Rental Car (NASPO ValuePoint)</t>
  </si>
  <si>
    <t xml:space="preserve">    Hotel (Preferred, NASPO ValuePoint, CTM Consortiums)</t>
  </si>
  <si>
    <t>Group fares are compared to the same fare class on the same flights without the discount at the time of purchase.</t>
  </si>
  <si>
    <t>E-Certificate savings is the difference of the voucher compared to the ticket price without the voucher.  Vouchers are accrued when exchanging a higher price ticket for a lower price ticket, the residual value is saved for future use.  Vouchers are also issued by carriers for irregular operations.  Vouchers can be managed by CTM in the used ticket database and are typically transferable.</t>
  </si>
  <si>
    <t>Unused ticket savings is the difference between the unused value of the old ticket compared to the new ticket price.  The value was saved on file and exchanged for the same traveler.</t>
  </si>
  <si>
    <t>Name change savings is the difference between the unused value of an old ticket compared to a new ticket.  The value was saved on file and exchanged for a different traveler.</t>
  </si>
  <si>
    <t>Waivers are reported when CTM has negotiated a waiver with the carrier to either waive penalty fees (air or hotel) or refund a non-refundable value.</t>
  </si>
  <si>
    <t>Hotel contract rate is compared to same room type at the rack rate (advertised rate) calculated at the time the reservation is made.  Hotel contract vendors include those listed as Preferred, NASPO Value Point, or ABC.  Changes made outside of E-Travel will not be reflected in the data.  Hotel savings is booked data, not consumed data.  Lost Savings Opportunities are not captured for hotel reservations.</t>
  </si>
  <si>
    <t xml:space="preserve">All expired tickets of any value are reported including partials and non-transferable tickets.  </t>
  </si>
  <si>
    <t>The purchased itinerary was offered at a lower fare but declined for first or business class seats or an upgradeable fare class. (AAM 60.050 /Alaska Statute 39.20.140(b))</t>
  </si>
  <si>
    <t xml:space="preserve">The operational costs are divided by 12 months and split between Executive Branch and Medicaid Branch. </t>
  </si>
  <si>
    <t>The purchased itinerary was offered at a lower fare but declined due to carrier penalty or restrictions. (AAM 60.050 /Alaska Statute 39.20.140(b))</t>
  </si>
  <si>
    <t>Rural air fares are calculated using the Federal Mail Rate, coordinates of the city pairs, and the type of aircraft.  All rural contract fares are refundable and compared to the lowest refundable fare offered by the carrier at the time of purchase.  Savings are only reported if the carrier is listed as a preferred and the refundable contract was purchased.</t>
  </si>
  <si>
    <t>Office of the Governor - FY25</t>
  </si>
  <si>
    <t>Department of Administration - FY25</t>
  </si>
  <si>
    <t>Department of Law - FY25</t>
  </si>
  <si>
    <t>Department of Revenue - FY25</t>
  </si>
  <si>
    <t>Department of Education &amp; Early Development - FY25</t>
  </si>
  <si>
    <t>Department of Labor &amp; Workforce Development - FY25</t>
  </si>
  <si>
    <t>Department of Commerce, Community &amp; Economic Dvl - FY25</t>
  </si>
  <si>
    <t>Department of Military &amp; Veterans Affairs - FY25</t>
  </si>
  <si>
    <t>Department of Natural Resources - FY25</t>
  </si>
  <si>
    <t>Department of Fish and Game - FY25</t>
  </si>
  <si>
    <t>Department of Public Safety - FY25</t>
  </si>
  <si>
    <t>Department of Health- FY25</t>
  </si>
  <si>
    <t>Department of Environmental Conservation - FY25</t>
  </si>
  <si>
    <t>Department of Corrections - FY25</t>
  </si>
  <si>
    <t>Department of Transportation &amp; Public Facilities - FY25</t>
  </si>
  <si>
    <t>Department of Family &amp; Community Services - FY25</t>
  </si>
  <si>
    <r>
      <t xml:space="preserve">Car contract rate is compared to the same car type without the discount applied at the time the reservation is made.  Car contract vendors include Budget for in-state and NASPO Value Point for nationwide.  Changes made outside of E-Travel is not reflected in the data.  Car savings is booked data not consumed data.  Lost Savings Opportunities are not captured for car rentals. 
</t>
    </r>
    <r>
      <rPr>
        <sz val="10"/>
        <color rgb="FFFF0000"/>
        <rFont val="Arial"/>
        <family val="2"/>
      </rPr>
      <t xml:space="preserve">Effective Date 2/1/25 CTM is no longer able to provide car contract savings due to changes to the reporting tool. </t>
    </r>
    <r>
      <rPr>
        <sz val="10"/>
        <rFont val="Arial"/>
        <family val="2"/>
      </rPr>
      <t xml:space="preserve">
</t>
    </r>
  </si>
  <si>
    <t xml:space="preserve">    Other Air Contracts (DL, UA, AA, 7H)</t>
  </si>
  <si>
    <r>
      <t xml:space="preserve">An Alaska contract fare is compared to the same fare class on the same flight without the discount at the time of purchase.
Other Air contract fare is compared to the same fare class on the same flight without the discount at the time of purchase.  The discount savings under other carrier are through CTM negotiated airline agreements.  Example: Delta Air, United Air, and American Air
</t>
    </r>
    <r>
      <rPr>
        <sz val="10"/>
        <color rgb="FFFF0000"/>
        <rFont val="Arial"/>
        <family val="2"/>
      </rPr>
      <t>RAVN Alaska contract fare is compared to the same fare class on the same flight without the discount at the time of purchase. 3/1/25 No longer in GDS, we lose tracking for unused tickets and namechanges. 8/14/25 Service Ended</t>
    </r>
    <r>
      <rPr>
        <sz val="10"/>
        <rFont val="Arial"/>
        <family val="2"/>
      </rPr>
      <t xml:space="preserve">
</t>
    </r>
  </si>
  <si>
    <t>Calculated Savings: Executive Branch FY26</t>
  </si>
  <si>
    <t>Calculated Savings: Medicaid  FY26</t>
  </si>
  <si>
    <t>Calculated Savings: Statewide Total FY26</t>
  </si>
  <si>
    <t>*Settlement of the Medicaid state fees remain outstanding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</si>
</sst>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10409]#,##0.00"/>
  </numFmts>
  <fonts count="32" x14ac:knownFonts="1">
    <font>
      <sz val="10"/>
      <name val="Arial"/>
    </font>
    <font>
      <sz val="10"/>
      <name val="Arial"/>
      <family val="2"/>
    </font>
    <font>
      <b/>
      <i/>
      <sz val="10"/>
      <name val="Arial"/>
      <family val="2"/>
    </font>
    <font>
      <sz val="8"/>
      <name val="Arial"/>
      <family val="2"/>
    </font>
    <font>
      <b/>
      <sz val="10"/>
      <name val="Arial"/>
      <family val="2"/>
    </font>
    <font>
      <sz val="10"/>
      <name val="Arial"/>
      <family val="2"/>
    </font>
    <font>
      <b/>
      <sz val="10"/>
      <color theme="1"/>
      <name val="Arial"/>
      <family val="2"/>
    </font>
    <font>
      <sz val="10"/>
      <name val="Arial"/>
      <family val="2"/>
    </font>
    <font>
      <sz val="10"/>
      <color theme="1"/>
      <name val="Arial"/>
      <family val="2"/>
    </font>
    <font>
      <b/>
      <u/>
      <sz val="12"/>
      <name val="Arial"/>
      <family val="2"/>
    </font>
    <font>
      <sz val="12"/>
      <name val="Arial"/>
      <family val="2"/>
    </font>
    <font>
      <b/>
      <sz val="11"/>
      <name val="Arial"/>
      <family val="2"/>
    </font>
    <font>
      <b/>
      <sz val="10"/>
      <name val="Arial"/>
      <family val="2"/>
    </font>
    <font>
      <sz val="10"/>
      <name val="Arial"/>
      <family val="2"/>
    </font>
    <font>
      <sz val="10"/>
      <name val="Arial"/>
      <family val="2"/>
    </font>
    <font>
      <b/>
      <i/>
      <sz val="10"/>
      <name val="Arial"/>
      <family val="2"/>
    </font>
    <font>
      <b/>
      <sz val="10"/>
      <name val="Arial"/>
      <family val="2"/>
    </font>
    <font>
      <sz val="10"/>
      <name val="Arial"/>
      <family val="2"/>
    </font>
    <font>
      <sz val="10"/>
      <name val="Arial"/>
      <family val="2"/>
    </font>
    <font>
      <b/>
      <i/>
      <sz val="10"/>
      <name val="Arial"/>
      <family val="2"/>
    </font>
    <font>
      <sz val="10"/>
      <name val="Arial"/>
      <family val="2"/>
    </font>
    <font>
      <b/>
      <sz val="10"/>
      <name val="Arial"/>
      <family val="2"/>
    </font>
    <font>
      <sz val="10"/>
      <name val="Arial"/>
      <family val="2"/>
    </font>
    <font>
      <sz val="10"/>
      <name val="Arial"/>
      <family val="2"/>
    </font>
    <font>
      <b/>
      <i/>
      <sz val="10"/>
      <name val="Arial"/>
      <family val="2"/>
    </font>
    <font>
      <b/>
      <sz val="10"/>
      <name val="Arial"/>
      <family val="2"/>
    </font>
    <font>
      <sz val="10"/>
      <name val="Arial"/>
      <family val="2"/>
    </font>
    <font>
      <sz val="10"/>
      <name val="Arial"/>
      <family val="2"/>
    </font>
    <font>
      <sz val="10"/>
      <color rgb="FFFF0000"/>
      <name val="Arial"/>
      <family val="2"/>
    </font>
    <font>
      <b/>
      <i/>
      <sz val="10"/>
      <name val="Arial"/>
      <family val="2"/>
    </font>
    <font>
      <b/>
      <sz val="10"/>
      <color rgb="FFFF0000"/>
      <name val="Arial"/>
      <family val="2"/>
    </font>
    <font>
      <sz val="11"/>
      <name val="Calibri"/>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DCE6F1"/>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43" fontId="5" fillId="0" borderId="0" applyFont="0" applyFill="0" applyBorder="0" applyAlignment="0" applyProtection="0"/>
    <xf numFmtId="44" fontId="7" fillId="0" borderId="0" applyFont="0" applyFill="0" applyBorder="0" applyAlignment="0" applyProtection="0"/>
  </cellStyleXfs>
  <cellXfs count="439">
    <xf numFmtId="0" fontId="0" fillId="0" borderId="0" xfId="0"/>
    <xf numFmtId="3" fontId="0" fillId="0" borderId="0" xfId="0" applyNumberFormat="1"/>
    <xf numFmtId="0" fontId="1" fillId="0" borderId="0" xfId="0" applyFont="1"/>
    <xf numFmtId="0" fontId="4" fillId="0" borderId="0" xfId="0" applyFont="1"/>
    <xf numFmtId="6" fontId="0" fillId="0" borderId="0" xfId="0" applyNumberFormat="1"/>
    <xf numFmtId="8" fontId="0" fillId="0" borderId="0" xfId="0" applyNumberFormat="1"/>
    <xf numFmtId="0" fontId="1" fillId="0" borderId="0" xfId="0" applyFont="1" applyAlignment="1">
      <alignment horizontal="left" indent="1"/>
    </xf>
    <xf numFmtId="0" fontId="4" fillId="0" borderId="0" xfId="0" applyFont="1" applyAlignment="1">
      <alignment horizontal="left" vertical="top"/>
    </xf>
    <xf numFmtId="0" fontId="4" fillId="0" borderId="0" xfId="0" applyFont="1" applyAlignment="1">
      <alignment vertical="top" wrapText="1"/>
    </xf>
    <xf numFmtId="38" fontId="1" fillId="0" borderId="0" xfId="0" applyNumberFormat="1" applyFont="1"/>
    <xf numFmtId="0" fontId="4" fillId="0" borderId="0" xfId="0" applyFont="1" applyAlignment="1">
      <alignment horizontal="left"/>
    </xf>
    <xf numFmtId="8" fontId="4" fillId="0" borderId="0" xfId="0" applyNumberFormat="1" applyFont="1"/>
    <xf numFmtId="0" fontId="4" fillId="0" borderId="0" xfId="0" applyFont="1" applyAlignment="1">
      <alignment horizontal="right"/>
    </xf>
    <xf numFmtId="3" fontId="1" fillId="0" borderId="0" xfId="2" applyNumberFormat="1" applyFont="1"/>
    <xf numFmtId="3" fontId="0" fillId="0" borderId="0" xfId="2" applyNumberFormat="1" applyFont="1"/>
    <xf numFmtId="40" fontId="2" fillId="2" borderId="0" xfId="0" applyNumberFormat="1" applyFont="1" applyFill="1" applyAlignment="1">
      <alignment horizontal="left" vertical="center" wrapText="1"/>
    </xf>
    <xf numFmtId="0" fontId="4" fillId="0" borderId="0" xfId="0" applyFont="1" applyAlignment="1">
      <alignment vertical="center"/>
    </xf>
    <xf numFmtId="3" fontId="4" fillId="0" borderId="0" xfId="0" applyNumberFormat="1" applyFont="1" applyAlignment="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indent="4"/>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indent="2"/>
    </xf>
    <xf numFmtId="0" fontId="9" fillId="0" borderId="0" xfId="0" applyFont="1" applyAlignment="1">
      <alignment horizontal="center" vertical="top"/>
    </xf>
    <xf numFmtId="6" fontId="1" fillId="0" borderId="0" xfId="0" applyNumberFormat="1" applyFont="1"/>
    <xf numFmtId="0" fontId="11" fillId="0" borderId="0" xfId="0" applyFont="1"/>
    <xf numFmtId="0" fontId="13" fillId="0" borderId="0" xfId="0" applyFont="1"/>
    <xf numFmtId="0" fontId="12" fillId="0" borderId="0" xfId="0" applyFont="1"/>
    <xf numFmtId="0" fontId="14" fillId="0" borderId="0" xfId="0" applyFont="1" applyAlignment="1">
      <alignment horizontal="left" indent="1"/>
    </xf>
    <xf numFmtId="0" fontId="14" fillId="0" borderId="0" xfId="0" applyFont="1"/>
    <xf numFmtId="0" fontId="14" fillId="0" borderId="0" xfId="0" applyFont="1" applyAlignment="1">
      <alignment horizontal="left"/>
    </xf>
    <xf numFmtId="0" fontId="12" fillId="0" borderId="0" xfId="0" applyFont="1" applyAlignment="1">
      <alignment horizontal="left" vertical="top"/>
    </xf>
    <xf numFmtId="0" fontId="12" fillId="0" borderId="0" xfId="0" applyFont="1" applyAlignment="1">
      <alignment horizontal="left"/>
    </xf>
    <xf numFmtId="0" fontId="12" fillId="0" borderId="0" xfId="0" applyFont="1" applyAlignment="1">
      <alignment horizontal="right"/>
    </xf>
    <xf numFmtId="0" fontId="12" fillId="0" borderId="0" xfId="0" applyFont="1" applyAlignment="1">
      <alignment vertical="top" wrapText="1"/>
    </xf>
    <xf numFmtId="37" fontId="14" fillId="0" borderId="0" xfId="2" applyNumberFormat="1" applyFont="1"/>
    <xf numFmtId="37" fontId="13" fillId="0" borderId="0" xfId="2" applyNumberFormat="1" applyFont="1"/>
    <xf numFmtId="164" fontId="12" fillId="0" borderId="0" xfId="2" applyNumberFormat="1" applyFont="1"/>
    <xf numFmtId="38" fontId="14" fillId="0" borderId="0" xfId="0" applyNumberFormat="1" applyFont="1"/>
    <xf numFmtId="40" fontId="15" fillId="2" borderId="0" xfId="0" applyNumberFormat="1" applyFont="1" applyFill="1" applyAlignment="1">
      <alignment horizontal="left" vertical="center" wrapText="1"/>
    </xf>
    <xf numFmtId="0" fontId="13" fillId="0" borderId="0" xfId="0" applyFont="1" applyAlignment="1">
      <alignment vertical="center" wrapText="1"/>
    </xf>
    <xf numFmtId="0" fontId="16" fillId="0" borderId="0" xfId="0" applyFont="1"/>
    <xf numFmtId="0" fontId="17" fillId="0" borderId="0" xfId="0" applyFont="1"/>
    <xf numFmtId="0" fontId="18" fillId="0" borderId="0" xfId="0" applyFont="1" applyAlignment="1">
      <alignment horizontal="left" indent="1"/>
    </xf>
    <xf numFmtId="3" fontId="17" fillId="0" borderId="0" xfId="0" applyNumberFormat="1" applyFont="1"/>
    <xf numFmtId="8" fontId="17" fillId="0" borderId="0" xfId="0" applyNumberFormat="1" applyFont="1"/>
    <xf numFmtId="0" fontId="18" fillId="0" borderId="0" xfId="0" applyFont="1"/>
    <xf numFmtId="6" fontId="18" fillId="0" borderId="0" xfId="0" applyNumberFormat="1" applyFont="1"/>
    <xf numFmtId="6" fontId="17" fillId="0" borderId="0" xfId="0" applyNumberFormat="1" applyFont="1"/>
    <xf numFmtId="0" fontId="16" fillId="0" borderId="0" xfId="0" applyFont="1" applyAlignment="1">
      <alignment horizontal="left" vertical="top"/>
    </xf>
    <xf numFmtId="3" fontId="16" fillId="0" borderId="0" xfId="0" applyNumberFormat="1" applyFont="1"/>
    <xf numFmtId="0" fontId="16" fillId="0" borderId="0" xfId="0" applyFont="1" applyAlignment="1">
      <alignment horizontal="left"/>
    </xf>
    <xf numFmtId="0" fontId="16" fillId="0" borderId="0" xfId="0" applyFont="1" applyAlignment="1">
      <alignment horizontal="right"/>
    </xf>
    <xf numFmtId="0" fontId="16" fillId="0" borderId="0" xfId="0" applyFont="1" applyAlignment="1">
      <alignment vertical="top" wrapText="1"/>
    </xf>
    <xf numFmtId="38" fontId="18" fillId="0" borderId="0" xfId="0" applyNumberFormat="1" applyFont="1"/>
    <xf numFmtId="3" fontId="18" fillId="0" borderId="0" xfId="2" applyNumberFormat="1" applyFont="1"/>
    <xf numFmtId="3" fontId="17" fillId="0" borderId="0" xfId="2" applyNumberFormat="1" applyFont="1"/>
    <xf numFmtId="8" fontId="16" fillId="0" borderId="0" xfId="0" applyNumberFormat="1" applyFont="1"/>
    <xf numFmtId="40" fontId="19" fillId="2" borderId="0" xfId="0" applyNumberFormat="1" applyFont="1" applyFill="1" applyAlignment="1">
      <alignment horizontal="left" vertical="center" wrapText="1"/>
    </xf>
    <xf numFmtId="0" fontId="16" fillId="0" borderId="0" xfId="0" applyFont="1" applyAlignment="1">
      <alignment vertical="center"/>
    </xf>
    <xf numFmtId="3" fontId="16" fillId="0" borderId="0" xfId="0" applyNumberFormat="1" applyFont="1" applyAlignment="1">
      <alignment vertical="center"/>
    </xf>
    <xf numFmtId="0" fontId="22" fillId="0" borderId="0" xfId="1" applyNumberFormat="1" applyFont="1"/>
    <xf numFmtId="0" fontId="22" fillId="0" borderId="0" xfId="0" applyFont="1"/>
    <xf numFmtId="0" fontId="21" fillId="0" borderId="0" xfId="0" applyFont="1"/>
    <xf numFmtId="0" fontId="23" fillId="0" borderId="0" xfId="0" applyFont="1" applyAlignment="1">
      <alignment horizontal="left" indent="1"/>
    </xf>
    <xf numFmtId="3" fontId="22" fillId="0" borderId="0" xfId="0" applyNumberFormat="1" applyFont="1"/>
    <xf numFmtId="8" fontId="22" fillId="0" borderId="0" xfId="0" applyNumberFormat="1" applyFont="1"/>
    <xf numFmtId="0" fontId="23" fillId="0" borderId="0" xfId="0" applyFont="1"/>
    <xf numFmtId="6" fontId="23" fillId="0" borderId="0" xfId="0" applyNumberFormat="1" applyFont="1"/>
    <xf numFmtId="38" fontId="23" fillId="0" borderId="0" xfId="0" applyNumberFormat="1" applyFont="1"/>
    <xf numFmtId="0" fontId="23" fillId="0" borderId="0" xfId="1" applyNumberFormat="1" applyFont="1"/>
    <xf numFmtId="6" fontId="22" fillId="0" borderId="0" xfId="0" applyNumberFormat="1" applyFont="1"/>
    <xf numFmtId="9" fontId="22" fillId="0" borderId="0" xfId="1" applyFont="1"/>
    <xf numFmtId="0" fontId="21" fillId="0" borderId="0" xfId="0" applyFont="1" applyAlignment="1">
      <alignment horizontal="left" vertical="top"/>
    </xf>
    <xf numFmtId="40" fontId="22" fillId="0" borderId="0" xfId="0" applyNumberFormat="1" applyFont="1"/>
    <xf numFmtId="0" fontId="21" fillId="0" borderId="0" xfId="0" applyFont="1" applyAlignment="1">
      <alignment horizontal="left"/>
    </xf>
    <xf numFmtId="0" fontId="21" fillId="0" borderId="0" xfId="0" applyFont="1" applyAlignment="1">
      <alignment horizontal="right"/>
    </xf>
    <xf numFmtId="0" fontId="21" fillId="0" borderId="0" xfId="0" applyFont="1" applyAlignment="1">
      <alignment vertical="top" wrapText="1"/>
    </xf>
    <xf numFmtId="3" fontId="23" fillId="0" borderId="0" xfId="2" applyNumberFormat="1" applyFont="1"/>
    <xf numFmtId="3" fontId="22" fillId="0" borderId="0" xfId="2" applyNumberFormat="1" applyFont="1"/>
    <xf numFmtId="8" fontId="21" fillId="0" borderId="0" xfId="0" applyNumberFormat="1" applyFont="1"/>
    <xf numFmtId="9" fontId="23" fillId="0" borderId="0" xfId="1" applyFont="1"/>
    <xf numFmtId="40" fontId="24" fillId="2" borderId="0" xfId="0" applyNumberFormat="1" applyFont="1" applyFill="1" applyAlignment="1">
      <alignment horizontal="left" vertical="center" wrapText="1"/>
    </xf>
    <xf numFmtId="0" fontId="22" fillId="0" borderId="0" xfId="0" applyFont="1" applyAlignment="1">
      <alignment vertical="center" wrapText="1"/>
    </xf>
    <xf numFmtId="0" fontId="26" fillId="0" borderId="0" xfId="0" applyFont="1"/>
    <xf numFmtId="0" fontId="25" fillId="0" borderId="0" xfId="0" applyFont="1"/>
    <xf numFmtId="0" fontId="27" fillId="0" borderId="0" xfId="0" applyFont="1"/>
    <xf numFmtId="0" fontId="26"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xf>
    <xf numFmtId="0" fontId="25" fillId="0" borderId="0" xfId="0" applyFont="1" applyAlignment="1">
      <alignment horizontal="left"/>
    </xf>
    <xf numFmtId="0" fontId="26" fillId="0" borderId="0" xfId="0" applyFont="1" applyAlignment="1">
      <alignment horizontal="left"/>
    </xf>
    <xf numFmtId="3" fontId="27" fillId="0" borderId="0" xfId="3" applyNumberFormat="1" applyFont="1" applyAlignment="1">
      <alignment horizontal="right"/>
    </xf>
    <xf numFmtId="165" fontId="27" fillId="0" borderId="0" xfId="3" applyNumberFormat="1" applyFont="1" applyAlignment="1">
      <alignment horizontal="right"/>
    </xf>
    <xf numFmtId="0" fontId="27" fillId="0" borderId="0" xfId="3" applyNumberFormat="1" applyFont="1" applyAlignment="1">
      <alignment horizontal="right"/>
    </xf>
    <xf numFmtId="43" fontId="27" fillId="0" borderId="0" xfId="1" applyNumberFormat="1" applyFont="1" applyAlignment="1">
      <alignment horizontal="right"/>
    </xf>
    <xf numFmtId="0" fontId="27" fillId="0" borderId="0" xfId="3" applyNumberFormat="1" applyFont="1" applyAlignment="1">
      <alignment horizontal="left"/>
    </xf>
    <xf numFmtId="3" fontId="28" fillId="0" borderId="0" xfId="3" applyNumberFormat="1" applyFont="1" applyAlignment="1">
      <alignment horizontal="right"/>
    </xf>
    <xf numFmtId="0" fontId="27" fillId="0" borderId="0" xfId="1" applyNumberFormat="1" applyFont="1" applyAlignment="1">
      <alignment horizontal="right"/>
    </xf>
    <xf numFmtId="0" fontId="25" fillId="0" borderId="0" xfId="0" applyFont="1" applyAlignment="1">
      <alignment horizontal="left" vertical="top"/>
    </xf>
    <xf numFmtId="164" fontId="26" fillId="0" borderId="0" xfId="0" applyNumberFormat="1" applyFont="1" applyAlignment="1">
      <alignment horizontal="right"/>
    </xf>
    <xf numFmtId="40" fontId="26" fillId="0" borderId="0" xfId="0" applyNumberFormat="1" applyFont="1"/>
    <xf numFmtId="0" fontId="25" fillId="0" borderId="0" xfId="0" applyFont="1" applyAlignment="1">
      <alignment horizontal="right"/>
    </xf>
    <xf numFmtId="0" fontId="25" fillId="0" borderId="0" xfId="0" applyFont="1" applyAlignment="1">
      <alignment vertical="top" wrapText="1"/>
    </xf>
    <xf numFmtId="38" fontId="27" fillId="3" borderId="0" xfId="2" applyNumberFormat="1" applyFont="1" applyFill="1" applyAlignment="1">
      <alignment horizontal="right"/>
    </xf>
    <xf numFmtId="38" fontId="27" fillId="0" borderId="0" xfId="2" applyNumberFormat="1" applyFont="1" applyAlignment="1">
      <alignment horizontal="right"/>
    </xf>
    <xf numFmtId="38" fontId="27" fillId="3" borderId="1" xfId="2" applyNumberFormat="1" applyFont="1" applyFill="1" applyBorder="1" applyAlignment="1">
      <alignment horizontal="right"/>
    </xf>
    <xf numFmtId="38" fontId="27" fillId="0" borderId="1" xfId="2" applyNumberFormat="1" applyFont="1" applyBorder="1" applyAlignment="1">
      <alignment horizontal="right"/>
    </xf>
    <xf numFmtId="0" fontId="25" fillId="0" borderId="0" xfId="1" applyNumberFormat="1" applyFont="1"/>
    <xf numFmtId="8" fontId="25" fillId="0" borderId="0" xfId="0" applyNumberFormat="1" applyFont="1"/>
    <xf numFmtId="38" fontId="27" fillId="0" borderId="0" xfId="0" applyNumberFormat="1" applyFont="1"/>
    <xf numFmtId="40" fontId="29" fillId="2" borderId="0" xfId="0" applyNumberFormat="1" applyFont="1" applyFill="1" applyAlignment="1">
      <alignment horizontal="left" vertical="center" wrapText="1"/>
    </xf>
    <xf numFmtId="0" fontId="25" fillId="0" borderId="0" xfId="0" applyFont="1" applyAlignment="1">
      <alignment horizontal="right" vertical="center"/>
    </xf>
    <xf numFmtId="40" fontId="25" fillId="0" borderId="0" xfId="0" applyNumberFormat="1" applyFont="1" applyAlignment="1">
      <alignment horizontal="right" vertical="center"/>
    </xf>
    <xf numFmtId="0" fontId="11" fillId="0" borderId="0" xfId="0" applyFont="1" applyAlignment="1">
      <alignment horizontal="left" vertical="center"/>
    </xf>
    <xf numFmtId="8" fontId="22" fillId="0" borderId="0" xfId="1" applyNumberFormat="1" applyFont="1"/>
    <xf numFmtId="9" fontId="21" fillId="0" borderId="0" xfId="1" applyFont="1" applyAlignment="1">
      <alignment horizontal="right"/>
    </xf>
    <xf numFmtId="9" fontId="21" fillId="0" borderId="0" xfId="1" applyFont="1"/>
    <xf numFmtId="9" fontId="22" fillId="0" borderId="0" xfId="1" applyFont="1" applyAlignment="1">
      <alignment vertical="center" wrapText="1"/>
    </xf>
    <xf numFmtId="9" fontId="27" fillId="0" borderId="0" xfId="1" applyFont="1" applyAlignment="1">
      <alignment horizontal="right"/>
    </xf>
    <xf numFmtId="9" fontId="26" fillId="0" borderId="0" xfId="1" applyFont="1" applyAlignment="1">
      <alignment horizontal="right"/>
    </xf>
    <xf numFmtId="38" fontId="14" fillId="2" borderId="0" xfId="2" applyNumberFormat="1" applyFont="1" applyFill="1" applyAlignment="1">
      <alignment horizontal="center"/>
    </xf>
    <xf numFmtId="38" fontId="14" fillId="2" borderId="0" xfId="2" applyNumberFormat="1" applyFont="1" applyFill="1"/>
    <xf numFmtId="38" fontId="12" fillId="2" borderId="0" xfId="2" applyNumberFormat="1" applyFont="1" applyFill="1"/>
    <xf numFmtId="38" fontId="14" fillId="2" borderId="2" xfId="2" applyNumberFormat="1" applyFont="1" applyFill="1" applyBorder="1"/>
    <xf numFmtId="38" fontId="14" fillId="2" borderId="2" xfId="2" applyNumberFormat="1" applyFont="1" applyFill="1" applyBorder="1" applyAlignment="1">
      <alignment horizontal="right"/>
    </xf>
    <xf numFmtId="38" fontId="14" fillId="2" borderId="0" xfId="2" applyNumberFormat="1" applyFont="1" applyFill="1" applyAlignment="1">
      <alignment horizontal="right"/>
    </xf>
    <xf numFmtId="38" fontId="14" fillId="2" borderId="1" xfId="2" applyNumberFormat="1" applyFont="1" applyFill="1" applyBorder="1"/>
    <xf numFmtId="38" fontId="14" fillId="2" borderId="0" xfId="2" applyNumberFormat="1" applyFont="1" applyFill="1" applyAlignment="1">
      <alignment vertical="center" wrapText="1"/>
    </xf>
    <xf numFmtId="38" fontId="14" fillId="0" borderId="0" xfId="2" applyNumberFormat="1" applyFont="1"/>
    <xf numFmtId="38" fontId="14" fillId="0" borderId="0" xfId="2" applyNumberFormat="1" applyFont="1" applyAlignment="1">
      <alignment horizontal="center"/>
    </xf>
    <xf numFmtId="38" fontId="12" fillId="0" borderId="0" xfId="2" applyNumberFormat="1" applyFont="1"/>
    <xf numFmtId="38" fontId="14" fillId="0" borderId="0" xfId="2" applyNumberFormat="1" applyFont="1" applyAlignment="1">
      <alignment horizontal="right"/>
    </xf>
    <xf numFmtId="38" fontId="14" fillId="0" borderId="2" xfId="2" applyNumberFormat="1" applyFont="1" applyBorder="1"/>
    <xf numFmtId="38" fontId="14" fillId="0" borderId="2" xfId="2" applyNumberFormat="1" applyFont="1" applyBorder="1" applyAlignment="1">
      <alignment horizontal="right"/>
    </xf>
    <xf numFmtId="38" fontId="14" fillId="0" borderId="1" xfId="2" applyNumberFormat="1" applyFont="1" applyBorder="1"/>
    <xf numFmtId="38" fontId="14" fillId="3" borderId="0" xfId="2" applyNumberFormat="1" applyFont="1" applyFill="1" applyAlignment="1">
      <alignment horizontal="center"/>
    </xf>
    <xf numFmtId="38" fontId="14" fillId="3" borderId="0" xfId="2" applyNumberFormat="1" applyFont="1" applyFill="1"/>
    <xf numFmtId="38" fontId="12" fillId="3" borderId="0" xfId="2" applyNumberFormat="1" applyFont="1" applyFill="1"/>
    <xf numFmtId="38" fontId="14" fillId="3" borderId="2" xfId="2" applyNumberFormat="1" applyFont="1" applyFill="1" applyBorder="1"/>
    <xf numFmtId="38" fontId="14" fillId="3" borderId="2" xfId="2" applyNumberFormat="1" applyFont="1" applyFill="1" applyBorder="1" applyAlignment="1">
      <alignment horizontal="right"/>
    </xf>
    <xf numFmtId="38" fontId="14" fillId="3" borderId="0" xfId="2" applyNumberFormat="1" applyFont="1" applyFill="1" applyAlignment="1">
      <alignment horizontal="right"/>
    </xf>
    <xf numFmtId="38" fontId="14" fillId="3" borderId="1" xfId="2" applyNumberFormat="1" applyFont="1" applyFill="1" applyBorder="1"/>
    <xf numFmtId="38" fontId="1" fillId="0" borderId="0" xfId="2" applyNumberFormat="1" applyFont="1"/>
    <xf numFmtId="38" fontId="1" fillId="2" borderId="0" xfId="2" applyNumberFormat="1" applyFont="1" applyFill="1" applyAlignment="1">
      <alignment horizontal="center"/>
    </xf>
    <xf numFmtId="38" fontId="1" fillId="2" borderId="0" xfId="2" applyNumberFormat="1" applyFont="1" applyFill="1"/>
    <xf numFmtId="38" fontId="1" fillId="2" borderId="2" xfId="2" applyNumberFormat="1" applyFont="1" applyFill="1" applyBorder="1" applyAlignment="1">
      <alignment horizontal="right"/>
    </xf>
    <xf numFmtId="38" fontId="1" fillId="2" borderId="0" xfId="2" applyNumberFormat="1" applyFont="1" applyFill="1" applyAlignment="1">
      <alignment horizontal="right"/>
    </xf>
    <xf numFmtId="38" fontId="1" fillId="2" borderId="1" xfId="2" applyNumberFormat="1" applyFont="1" applyFill="1" applyBorder="1" applyAlignment="1">
      <alignment horizontal="right"/>
    </xf>
    <xf numFmtId="38" fontId="1" fillId="2" borderId="0" xfId="2" applyNumberFormat="1" applyFont="1" applyFill="1" applyAlignment="1">
      <alignment vertical="center" wrapText="1"/>
    </xf>
    <xf numFmtId="38" fontId="1" fillId="0" borderId="0" xfId="2" applyNumberFormat="1" applyFont="1" applyAlignment="1">
      <alignment horizontal="center"/>
    </xf>
    <xf numFmtId="38" fontId="1" fillId="3" borderId="0" xfId="2" applyNumberFormat="1" applyFont="1" applyFill="1"/>
    <xf numFmtId="38" fontId="1" fillId="0" borderId="0" xfId="2" applyNumberFormat="1" applyFont="1" applyAlignment="1">
      <alignment horizontal="right"/>
    </xf>
    <xf numFmtId="38" fontId="1" fillId="3" borderId="0" xfId="2" applyNumberFormat="1" applyFont="1" applyFill="1" applyAlignment="1">
      <alignment horizontal="center"/>
    </xf>
    <xf numFmtId="38" fontId="1" fillId="3" borderId="2" xfId="2" applyNumberFormat="1" applyFont="1" applyFill="1" applyBorder="1" applyAlignment="1">
      <alignment horizontal="right"/>
    </xf>
    <xf numFmtId="38" fontId="1" fillId="3" borderId="0" xfId="2" applyNumberFormat="1" applyFont="1" applyFill="1" applyAlignment="1">
      <alignment horizontal="right"/>
    </xf>
    <xf numFmtId="38" fontId="4" fillId="2" borderId="0" xfId="2" applyNumberFormat="1" applyFont="1" applyFill="1" applyAlignment="1">
      <alignment vertical="center" wrapText="1"/>
    </xf>
    <xf numFmtId="38" fontId="1" fillId="3" borderId="0" xfId="2" applyNumberFormat="1" applyFont="1" applyFill="1" applyBorder="1"/>
    <xf numFmtId="38" fontId="8" fillId="3" borderId="0" xfId="2" applyNumberFormat="1" applyFont="1" applyFill="1"/>
    <xf numFmtId="38" fontId="1" fillId="0" borderId="0" xfId="2" applyNumberFormat="1" applyFont="1" applyFill="1"/>
    <xf numFmtId="38" fontId="20" fillId="3" borderId="0" xfId="2" applyNumberFormat="1" applyFont="1" applyFill="1"/>
    <xf numFmtId="38" fontId="18" fillId="3" borderId="0" xfId="2" applyNumberFormat="1" applyFont="1" applyFill="1"/>
    <xf numFmtId="38" fontId="18" fillId="2" borderId="0" xfId="2" applyNumberFormat="1" applyFont="1" applyFill="1" applyAlignment="1">
      <alignment horizontal="center"/>
    </xf>
    <xf numFmtId="38" fontId="18" fillId="2" borderId="0" xfId="2" applyNumberFormat="1" applyFont="1" applyFill="1"/>
    <xf numFmtId="38" fontId="18" fillId="2" borderId="2" xfId="2" applyNumberFormat="1" applyFont="1" applyFill="1" applyBorder="1" applyAlignment="1">
      <alignment horizontal="right"/>
    </xf>
    <xf numFmtId="38" fontId="18" fillId="2" borderId="0" xfId="2" applyNumberFormat="1" applyFont="1" applyFill="1" applyAlignment="1">
      <alignment horizontal="right"/>
    </xf>
    <xf numFmtId="38" fontId="18" fillId="2" borderId="1" xfId="2" applyNumberFormat="1" applyFont="1" applyFill="1" applyBorder="1" applyAlignment="1">
      <alignment horizontal="right"/>
    </xf>
    <xf numFmtId="38" fontId="18" fillId="2" borderId="0" xfId="2" applyNumberFormat="1" applyFont="1" applyFill="1" applyAlignment="1">
      <alignment vertical="center" wrapText="1"/>
    </xf>
    <xf numFmtId="38" fontId="18" fillId="0" borderId="0" xfId="2" applyNumberFormat="1" applyFont="1"/>
    <xf numFmtId="38" fontId="18" fillId="0" borderId="0" xfId="2" applyNumberFormat="1" applyFont="1" applyAlignment="1">
      <alignment horizontal="center"/>
    </xf>
    <xf numFmtId="38" fontId="18" fillId="0" borderId="0" xfId="2" applyNumberFormat="1" applyFont="1" applyFill="1"/>
    <xf numFmtId="38" fontId="18" fillId="0" borderId="0" xfId="2" applyNumberFormat="1" applyFont="1" applyAlignment="1">
      <alignment horizontal="right"/>
    </xf>
    <xf numFmtId="38" fontId="18" fillId="3" borderId="0" xfId="2" applyNumberFormat="1" applyFont="1" applyFill="1" applyAlignment="1">
      <alignment horizontal="center"/>
    </xf>
    <xf numFmtId="38" fontId="18" fillId="3" borderId="2" xfId="2" applyNumberFormat="1" applyFont="1" applyFill="1" applyBorder="1" applyAlignment="1">
      <alignment horizontal="right"/>
    </xf>
    <xf numFmtId="38" fontId="18" fillId="3" borderId="0" xfId="2" applyNumberFormat="1" applyFont="1" applyFill="1" applyAlignment="1">
      <alignment horizontal="right"/>
    </xf>
    <xf numFmtId="38" fontId="18" fillId="3" borderId="0" xfId="2" applyNumberFormat="1" applyFont="1" applyFill="1" applyBorder="1"/>
    <xf numFmtId="38" fontId="16" fillId="2" borderId="0" xfId="2" applyNumberFormat="1" applyFont="1" applyFill="1" applyAlignment="1">
      <alignment vertical="center" wrapText="1"/>
    </xf>
    <xf numFmtId="38" fontId="23" fillId="2" borderId="0" xfId="2" applyNumberFormat="1" applyFont="1" applyFill="1" applyAlignment="1">
      <alignment horizontal="center"/>
    </xf>
    <xf numFmtId="38" fontId="23" fillId="2" borderId="0" xfId="2" applyNumberFormat="1" applyFont="1" applyFill="1"/>
    <xf numFmtId="38" fontId="23" fillId="2" borderId="2" xfId="2" applyNumberFormat="1" applyFont="1" applyFill="1" applyBorder="1"/>
    <xf numFmtId="38" fontId="23" fillId="2" borderId="2" xfId="2" applyNumberFormat="1" applyFont="1" applyFill="1" applyBorder="1" applyAlignment="1">
      <alignment horizontal="right"/>
    </xf>
    <xf numFmtId="38" fontId="23" fillId="2" borderId="0" xfId="2" applyNumberFormat="1" applyFont="1" applyFill="1" applyAlignment="1">
      <alignment horizontal="right"/>
    </xf>
    <xf numFmtId="38" fontId="23" fillId="2" borderId="1" xfId="2" applyNumberFormat="1" applyFont="1" applyFill="1" applyBorder="1" applyAlignment="1">
      <alignment horizontal="right"/>
    </xf>
    <xf numFmtId="38" fontId="23" fillId="2" borderId="0" xfId="2" applyNumberFormat="1" applyFont="1" applyFill="1" applyAlignment="1">
      <alignment vertical="center" wrapText="1"/>
    </xf>
    <xf numFmtId="38" fontId="23" fillId="0" borderId="0" xfId="2" applyNumberFormat="1" applyFont="1"/>
    <xf numFmtId="38" fontId="23" fillId="0" borderId="0" xfId="2" applyNumberFormat="1" applyFont="1" applyAlignment="1">
      <alignment horizontal="center"/>
    </xf>
    <xf numFmtId="38" fontId="23" fillId="0" borderId="0" xfId="2" applyNumberFormat="1" applyFont="1" applyFill="1"/>
    <xf numFmtId="38" fontId="23" fillId="0" borderId="2" xfId="2" applyNumberFormat="1" applyFont="1" applyFill="1" applyBorder="1"/>
    <xf numFmtId="38" fontId="23" fillId="0" borderId="2" xfId="2" applyNumberFormat="1" applyFont="1" applyFill="1" applyBorder="1" applyAlignment="1">
      <alignment horizontal="right"/>
    </xf>
    <xf numFmtId="38" fontId="23" fillId="0" borderId="0" xfId="2" applyNumberFormat="1" applyFont="1" applyFill="1" applyAlignment="1">
      <alignment horizontal="right"/>
    </xf>
    <xf numFmtId="38" fontId="23" fillId="3" borderId="0" xfId="2" applyNumberFormat="1" applyFont="1" applyFill="1" applyAlignment="1">
      <alignment horizontal="center"/>
    </xf>
    <xf numFmtId="38" fontId="23" fillId="3" borderId="0" xfId="2" applyNumberFormat="1" applyFont="1" applyFill="1"/>
    <xf numFmtId="38" fontId="23" fillId="3" borderId="2" xfId="2" applyNumberFormat="1" applyFont="1" applyFill="1" applyBorder="1"/>
    <xf numFmtId="38" fontId="23" fillId="3" borderId="2" xfId="2" applyNumberFormat="1" applyFont="1" applyFill="1" applyBorder="1" applyAlignment="1">
      <alignment horizontal="right"/>
    </xf>
    <xf numFmtId="38" fontId="23" fillId="3" borderId="0" xfId="2" applyNumberFormat="1" applyFont="1" applyFill="1" applyAlignment="1">
      <alignment horizontal="right"/>
    </xf>
    <xf numFmtId="38" fontId="25" fillId="2" borderId="0" xfId="2" applyNumberFormat="1" applyFont="1" applyFill="1" applyAlignment="1">
      <alignment horizontal="center"/>
    </xf>
    <xf numFmtId="38" fontId="27" fillId="2" borderId="0" xfId="2" applyNumberFormat="1" applyFont="1" applyFill="1" applyAlignment="1">
      <alignment horizontal="right"/>
    </xf>
    <xf numFmtId="38" fontId="27" fillId="2" borderId="0" xfId="2" applyNumberFormat="1" applyFont="1" applyFill="1"/>
    <xf numFmtId="38" fontId="27" fillId="2" borderId="2" xfId="2" applyNumberFormat="1" applyFont="1" applyFill="1" applyBorder="1" applyAlignment="1">
      <alignment horizontal="right"/>
    </xf>
    <xf numFmtId="38" fontId="27" fillId="2" borderId="1" xfId="2" applyNumberFormat="1" applyFont="1" applyFill="1" applyBorder="1"/>
    <xf numFmtId="38" fontId="27" fillId="2" borderId="0" xfId="2" applyNumberFormat="1" applyFont="1" applyFill="1" applyAlignment="1">
      <alignment vertical="center" wrapText="1"/>
    </xf>
    <xf numFmtId="38" fontId="27" fillId="0" borderId="0" xfId="2" applyNumberFormat="1" applyFont="1"/>
    <xf numFmtId="38" fontId="27" fillId="0" borderId="2" xfId="2" applyNumberFormat="1" applyFont="1" applyBorder="1" applyAlignment="1">
      <alignment horizontal="right"/>
    </xf>
    <xf numFmtId="38" fontId="27" fillId="3" borderId="0" xfId="2" applyNumberFormat="1" applyFont="1" applyFill="1"/>
    <xf numFmtId="38" fontId="27" fillId="3" borderId="2" xfId="2" applyNumberFormat="1" applyFont="1" applyFill="1" applyBorder="1" applyAlignment="1">
      <alignment horizontal="right"/>
    </xf>
    <xf numFmtId="38" fontId="4" fillId="0" borderId="0" xfId="0" applyNumberFormat="1" applyFont="1"/>
    <xf numFmtId="165" fontId="13" fillId="3" borderId="0" xfId="3" applyNumberFormat="1" applyFont="1" applyFill="1" applyAlignment="1">
      <alignment horizontal="center"/>
    </xf>
    <xf numFmtId="165" fontId="13" fillId="3" borderId="0" xfId="3" applyNumberFormat="1" applyFont="1" applyFill="1"/>
    <xf numFmtId="165" fontId="13" fillId="3" borderId="1" xfId="3" applyNumberFormat="1" applyFont="1" applyFill="1" applyBorder="1"/>
    <xf numFmtId="165" fontId="12" fillId="3" borderId="0" xfId="3" applyNumberFormat="1" applyFont="1" applyFill="1"/>
    <xf numFmtId="165" fontId="14" fillId="3" borderId="0" xfId="3" applyNumberFormat="1" applyFont="1" applyFill="1"/>
    <xf numFmtId="165" fontId="12" fillId="3" borderId="2" xfId="3" applyNumberFormat="1" applyFont="1" applyFill="1" applyBorder="1"/>
    <xf numFmtId="165" fontId="12" fillId="3" borderId="2" xfId="3" applyNumberFormat="1" applyFont="1" applyFill="1" applyBorder="1" applyAlignment="1">
      <alignment horizontal="right"/>
    </xf>
    <xf numFmtId="165" fontId="12" fillId="3" borderId="0" xfId="3" applyNumberFormat="1" applyFont="1" applyFill="1" applyAlignment="1">
      <alignment horizontal="right"/>
    </xf>
    <xf numFmtId="165" fontId="14" fillId="3" borderId="1" xfId="3" applyNumberFormat="1" applyFont="1" applyFill="1" applyBorder="1"/>
    <xf numFmtId="165" fontId="12" fillId="2" borderId="0" xfId="3" applyNumberFormat="1" applyFont="1" applyFill="1" applyAlignment="1">
      <alignment vertical="center" wrapText="1"/>
    </xf>
    <xf numFmtId="165" fontId="14" fillId="0" borderId="0" xfId="3" applyNumberFormat="1" applyFont="1"/>
    <xf numFmtId="165" fontId="13" fillId="0" borderId="0" xfId="3" applyNumberFormat="1" applyFont="1"/>
    <xf numFmtId="165" fontId="13" fillId="0" borderId="0" xfId="3" applyNumberFormat="1" applyFont="1" applyAlignment="1">
      <alignment horizontal="center"/>
    </xf>
    <xf numFmtId="165" fontId="13" fillId="0" borderId="1" xfId="3" applyNumberFormat="1" applyFont="1" applyBorder="1"/>
    <xf numFmtId="165" fontId="12" fillId="0" borderId="0" xfId="3" applyNumberFormat="1" applyFont="1"/>
    <xf numFmtId="165" fontId="12" fillId="0" borderId="2" xfId="3" applyNumberFormat="1" applyFont="1" applyBorder="1"/>
    <xf numFmtId="165" fontId="12" fillId="0" borderId="2" xfId="3" applyNumberFormat="1" applyFont="1" applyBorder="1" applyAlignment="1">
      <alignment horizontal="right"/>
    </xf>
    <xf numFmtId="165" fontId="12" fillId="0" borderId="0" xfId="3" applyNumberFormat="1" applyFont="1" applyAlignment="1">
      <alignment horizontal="right"/>
    </xf>
    <xf numFmtId="165" fontId="14" fillId="0" borderId="1" xfId="3" applyNumberFormat="1" applyFont="1" applyBorder="1"/>
    <xf numFmtId="165" fontId="12" fillId="2" borderId="0" xfId="3" applyNumberFormat="1" applyFont="1" applyFill="1" applyAlignment="1">
      <alignment horizontal="center"/>
    </xf>
    <xf numFmtId="165" fontId="14" fillId="2" borderId="0" xfId="3" applyNumberFormat="1" applyFont="1" applyFill="1"/>
    <xf numFmtId="165" fontId="12" fillId="2" borderId="1" xfId="3" applyNumberFormat="1" applyFont="1" applyFill="1" applyBorder="1"/>
    <xf numFmtId="165" fontId="12" fillId="2" borderId="0" xfId="3" applyNumberFormat="1" applyFont="1" applyFill="1"/>
    <xf numFmtId="165" fontId="12" fillId="2" borderId="0" xfId="3" applyNumberFormat="1" applyFont="1" applyFill="1" applyBorder="1"/>
    <xf numFmtId="165" fontId="12" fillId="2" borderId="2" xfId="3" applyNumberFormat="1" applyFont="1" applyFill="1" applyBorder="1"/>
    <xf numFmtId="165" fontId="12" fillId="2" borderId="2" xfId="3" applyNumberFormat="1" applyFont="1" applyFill="1" applyBorder="1" applyAlignment="1">
      <alignment horizontal="right"/>
    </xf>
    <xf numFmtId="165" fontId="12" fillId="2" borderId="0" xfId="3" applyNumberFormat="1" applyFont="1" applyFill="1" applyAlignment="1">
      <alignment horizontal="right"/>
    </xf>
    <xf numFmtId="38" fontId="0" fillId="3" borderId="0" xfId="3" applyNumberFormat="1" applyFont="1" applyFill="1" applyAlignment="1">
      <alignment horizontal="center"/>
    </xf>
    <xf numFmtId="38" fontId="1" fillId="3" borderId="0" xfId="3" applyNumberFormat="1" applyFont="1" applyFill="1"/>
    <xf numFmtId="38" fontId="1" fillId="3" borderId="1" xfId="3" applyNumberFormat="1" applyFont="1" applyFill="1" applyBorder="1"/>
    <xf numFmtId="38" fontId="4" fillId="3" borderId="0" xfId="3" applyNumberFormat="1" applyFont="1" applyFill="1"/>
    <xf numFmtId="38" fontId="0" fillId="3" borderId="0" xfId="3" applyNumberFormat="1" applyFont="1" applyFill="1"/>
    <xf numFmtId="38" fontId="4" fillId="3" borderId="2" xfId="3" applyNumberFormat="1" applyFont="1" applyFill="1" applyBorder="1" applyAlignment="1">
      <alignment horizontal="right"/>
    </xf>
    <xf numFmtId="38" fontId="4" fillId="3" borderId="0" xfId="3" applyNumberFormat="1" applyFont="1" applyFill="1" applyAlignment="1">
      <alignment horizontal="right"/>
    </xf>
    <xf numFmtId="38" fontId="4" fillId="2" borderId="0" xfId="3" applyNumberFormat="1" applyFont="1" applyFill="1" applyAlignment="1">
      <alignment vertical="center" wrapText="1"/>
    </xf>
    <xf numFmtId="38" fontId="0" fillId="0" borderId="0" xfId="3" applyNumberFormat="1" applyFont="1"/>
    <xf numFmtId="38" fontId="0" fillId="0" borderId="0" xfId="3" applyNumberFormat="1" applyFont="1" applyAlignment="1">
      <alignment horizontal="center"/>
    </xf>
    <xf numFmtId="38" fontId="1" fillId="0" borderId="0" xfId="3" applyNumberFormat="1" applyFont="1"/>
    <xf numFmtId="38" fontId="4" fillId="0" borderId="0" xfId="3" applyNumberFormat="1" applyFont="1" applyAlignment="1">
      <alignment horizontal="right"/>
    </xf>
    <xf numFmtId="38" fontId="4" fillId="3" borderId="0" xfId="3" applyNumberFormat="1" applyFont="1" applyFill="1" applyBorder="1"/>
    <xf numFmtId="38" fontId="0" fillId="2" borderId="0" xfId="3" applyNumberFormat="1" applyFont="1" applyFill="1" applyAlignment="1">
      <alignment horizontal="center"/>
    </xf>
    <xf numFmtId="38" fontId="0" fillId="2" borderId="0" xfId="3" applyNumberFormat="1" applyFont="1" applyFill="1"/>
    <xf numFmtId="38" fontId="0" fillId="2" borderId="1" xfId="3" applyNumberFormat="1" applyFont="1" applyFill="1" applyBorder="1"/>
    <xf numFmtId="38" fontId="4" fillId="2" borderId="0" xfId="3" applyNumberFormat="1" applyFont="1" applyFill="1"/>
    <xf numFmtId="38" fontId="1" fillId="2" borderId="0" xfId="3" applyNumberFormat="1" applyFont="1" applyFill="1"/>
    <xf numFmtId="38" fontId="4" fillId="2" borderId="2" xfId="3" applyNumberFormat="1" applyFont="1" applyFill="1" applyBorder="1" applyAlignment="1">
      <alignment horizontal="right"/>
    </xf>
    <xf numFmtId="38" fontId="4" fillId="2" borderId="0" xfId="3" applyNumberFormat="1" applyFont="1" applyFill="1" applyAlignment="1">
      <alignment horizontal="right"/>
    </xf>
    <xf numFmtId="38" fontId="0" fillId="2" borderId="0" xfId="3" applyNumberFormat="1" applyFont="1" applyFill="1" applyAlignment="1">
      <alignment horizontal="right"/>
    </xf>
    <xf numFmtId="38" fontId="0" fillId="2" borderId="1" xfId="3" applyNumberFormat="1" applyFont="1" applyFill="1" applyBorder="1" applyAlignment="1">
      <alignment horizontal="right"/>
    </xf>
    <xf numFmtId="38" fontId="6" fillId="3" borderId="0" xfId="3" applyNumberFormat="1" applyFont="1" applyFill="1"/>
    <xf numFmtId="38" fontId="4" fillId="0" borderId="0" xfId="3" applyNumberFormat="1" applyFont="1" applyFill="1"/>
    <xf numFmtId="38" fontId="20" fillId="3" borderId="0" xfId="3" applyNumberFormat="1" applyFont="1" applyFill="1"/>
    <xf numFmtId="38" fontId="16" fillId="3" borderId="0" xfId="3" applyNumberFormat="1" applyFont="1" applyFill="1"/>
    <xf numFmtId="38" fontId="17" fillId="3" borderId="0" xfId="3" applyNumberFormat="1" applyFont="1" applyFill="1"/>
    <xf numFmtId="38" fontId="17" fillId="3" borderId="0" xfId="3" applyNumberFormat="1" applyFont="1" applyFill="1" applyAlignment="1">
      <alignment horizontal="center"/>
    </xf>
    <xf numFmtId="38" fontId="18" fillId="3" borderId="0" xfId="3" applyNumberFormat="1" applyFont="1" applyFill="1"/>
    <xf numFmtId="38" fontId="16" fillId="3" borderId="2" xfId="3" applyNumberFormat="1" applyFont="1" applyFill="1" applyBorder="1" applyAlignment="1">
      <alignment horizontal="right"/>
    </xf>
    <xf numFmtId="38" fontId="16" fillId="3" borderId="0" xfId="3" applyNumberFormat="1" applyFont="1" applyFill="1" applyAlignment="1">
      <alignment horizontal="right"/>
    </xf>
    <xf numFmtId="38" fontId="16" fillId="2" borderId="0" xfId="3" applyNumberFormat="1" applyFont="1" applyFill="1" applyAlignment="1">
      <alignment vertical="center" wrapText="1"/>
    </xf>
    <xf numFmtId="38" fontId="17" fillId="0" borderId="0" xfId="3" applyNumberFormat="1" applyFont="1"/>
    <xf numFmtId="38" fontId="17" fillId="0" borderId="0" xfId="3" applyNumberFormat="1" applyFont="1" applyAlignment="1">
      <alignment horizontal="center"/>
    </xf>
    <xf numFmtId="38" fontId="18" fillId="0" borderId="0" xfId="3" applyNumberFormat="1" applyFont="1"/>
    <xf numFmtId="38" fontId="16" fillId="0" borderId="0" xfId="3" applyNumberFormat="1" applyFont="1" applyAlignment="1">
      <alignment horizontal="right"/>
    </xf>
    <xf numFmtId="38" fontId="16" fillId="3" borderId="0" xfId="3" applyNumberFormat="1" applyFont="1" applyFill="1" applyBorder="1"/>
    <xf numFmtId="38" fontId="16" fillId="0" borderId="0" xfId="3" applyNumberFormat="1" applyFont="1" applyFill="1"/>
    <xf numFmtId="38" fontId="17" fillId="0" borderId="0" xfId="3" applyNumberFormat="1" applyFont="1" applyFill="1"/>
    <xf numFmtId="38" fontId="17" fillId="2" borderId="0" xfId="3" applyNumberFormat="1" applyFont="1" applyFill="1" applyAlignment="1">
      <alignment horizontal="center"/>
    </xf>
    <xf numFmtId="38" fontId="17" fillId="2" borderId="0" xfId="3" applyNumberFormat="1" applyFont="1" applyFill="1"/>
    <xf numFmtId="38" fontId="16" fillId="2" borderId="0" xfId="3" applyNumberFormat="1" applyFont="1" applyFill="1"/>
    <xf numFmtId="38" fontId="18" fillId="2" borderId="0" xfId="3" applyNumberFormat="1" applyFont="1" applyFill="1"/>
    <xf numFmtId="38" fontId="16" fillId="2" borderId="2" xfId="3" applyNumberFormat="1" applyFont="1" applyFill="1" applyBorder="1" applyAlignment="1">
      <alignment horizontal="right"/>
    </xf>
    <xf numFmtId="38" fontId="16" fillId="2" borderId="0" xfId="3" applyNumberFormat="1" applyFont="1" applyFill="1" applyAlignment="1">
      <alignment horizontal="right"/>
    </xf>
    <xf numFmtId="38" fontId="17" fillId="2" borderId="0" xfId="3" applyNumberFormat="1" applyFont="1" applyFill="1" applyAlignment="1">
      <alignment horizontal="right"/>
    </xf>
    <xf numFmtId="38" fontId="17" fillId="2" borderId="1" xfId="3" applyNumberFormat="1" applyFont="1" applyFill="1" applyBorder="1" applyAlignment="1">
      <alignment horizontal="right"/>
    </xf>
    <xf numFmtId="38" fontId="0" fillId="0" borderId="0" xfId="3" applyNumberFormat="1" applyFont="1" applyFill="1"/>
    <xf numFmtId="38" fontId="1" fillId="0" borderId="0" xfId="3" applyNumberFormat="1" applyFont="1" applyFill="1"/>
    <xf numFmtId="38" fontId="1" fillId="0" borderId="1" xfId="3" applyNumberFormat="1" applyFont="1" applyFill="1" applyBorder="1"/>
    <xf numFmtId="38" fontId="1" fillId="0" borderId="2" xfId="2" applyNumberFormat="1" applyFont="1" applyFill="1" applyBorder="1" applyAlignment="1">
      <alignment horizontal="right"/>
    </xf>
    <xf numFmtId="38" fontId="4" fillId="0" borderId="2" xfId="3" applyNumberFormat="1" applyFont="1" applyFill="1" applyBorder="1" applyAlignment="1">
      <alignment horizontal="right"/>
    </xf>
    <xf numFmtId="38" fontId="1" fillId="0" borderId="0" xfId="2" applyNumberFormat="1" applyFont="1" applyFill="1" applyAlignment="1">
      <alignment horizontal="right"/>
    </xf>
    <xf numFmtId="38" fontId="4" fillId="0" borderId="0" xfId="3" applyNumberFormat="1" applyFont="1" applyFill="1" applyAlignment="1">
      <alignment horizontal="right"/>
    </xf>
    <xf numFmtId="38" fontId="1" fillId="0" borderId="0" xfId="2" applyNumberFormat="1" applyFont="1" applyFill="1" applyBorder="1"/>
    <xf numFmtId="38" fontId="4" fillId="0" borderId="0" xfId="3" applyNumberFormat="1" applyFont="1" applyFill="1" applyBorder="1"/>
    <xf numFmtId="38" fontId="1" fillId="0" borderId="0" xfId="2" applyNumberFormat="1" applyFont="1" applyFill="1" applyAlignment="1">
      <alignment horizontal="center"/>
    </xf>
    <xf numFmtId="38" fontId="0" fillId="0" borderId="0" xfId="3" applyNumberFormat="1" applyFont="1" applyFill="1" applyAlignment="1">
      <alignment horizontal="center"/>
    </xf>
    <xf numFmtId="38" fontId="18" fillId="0" borderId="0" xfId="3" applyNumberFormat="1" applyFont="1" applyFill="1"/>
    <xf numFmtId="38" fontId="18" fillId="0" borderId="2" xfId="2" applyNumberFormat="1" applyFont="1" applyFill="1" applyBorder="1" applyAlignment="1">
      <alignment horizontal="right"/>
    </xf>
    <xf numFmtId="38" fontId="16" fillId="0" borderId="2" xfId="3" applyNumberFormat="1" applyFont="1" applyFill="1" applyBorder="1" applyAlignment="1">
      <alignment horizontal="right"/>
    </xf>
    <xf numFmtId="38" fontId="18" fillId="0" borderId="0" xfId="2" applyNumberFormat="1" applyFont="1" applyFill="1" applyAlignment="1">
      <alignment horizontal="right"/>
    </xf>
    <xf numFmtId="38" fontId="16" fillId="0" borderId="0" xfId="3" applyNumberFormat="1" applyFont="1" applyFill="1" applyAlignment="1">
      <alignment horizontal="right"/>
    </xf>
    <xf numFmtId="38" fontId="18" fillId="0" borderId="0" xfId="2" applyNumberFormat="1" applyFont="1" applyFill="1" applyBorder="1"/>
    <xf numFmtId="38" fontId="16" fillId="0" borderId="0" xfId="3" applyNumberFormat="1" applyFont="1" applyFill="1" applyBorder="1"/>
    <xf numFmtId="38" fontId="18" fillId="0" borderId="0" xfId="2" applyNumberFormat="1" applyFont="1" applyFill="1" applyAlignment="1">
      <alignment horizontal="center"/>
    </xf>
    <xf numFmtId="38" fontId="17" fillId="0" borderId="0" xfId="3" applyNumberFormat="1" applyFont="1" applyFill="1" applyAlignment="1">
      <alignment horizontal="center"/>
    </xf>
    <xf numFmtId="38" fontId="1" fillId="2" borderId="0" xfId="2" applyNumberFormat="1" applyFont="1" applyFill="1" applyBorder="1"/>
    <xf numFmtId="38" fontId="4" fillId="2" borderId="0" xfId="3" applyNumberFormat="1" applyFont="1" applyFill="1" applyBorder="1"/>
    <xf numFmtId="38" fontId="18" fillId="2" borderId="0" xfId="2" applyNumberFormat="1" applyFont="1" applyFill="1" applyBorder="1"/>
    <xf numFmtId="38" fontId="16" fillId="2" borderId="0" xfId="3" applyNumberFormat="1" applyFont="1" applyFill="1" applyBorder="1"/>
    <xf numFmtId="38" fontId="1" fillId="3" borderId="0" xfId="3" applyNumberFormat="1" applyFont="1" applyFill="1" applyBorder="1"/>
    <xf numFmtId="38" fontId="1" fillId="0" borderId="0" xfId="3" applyNumberFormat="1" applyFont="1" applyFill="1" applyBorder="1"/>
    <xf numFmtId="38" fontId="0" fillId="2" borderId="0" xfId="3" applyNumberFormat="1" applyFont="1" applyFill="1" applyBorder="1"/>
    <xf numFmtId="38" fontId="1" fillId="3" borderId="1" xfId="2" applyNumberFormat="1" applyFont="1" applyFill="1" applyBorder="1"/>
    <xf numFmtId="38" fontId="1" fillId="0" borderId="1" xfId="2" applyNumberFormat="1" applyFont="1" applyFill="1" applyBorder="1"/>
    <xf numFmtId="38" fontId="1" fillId="2" borderId="1" xfId="2" applyNumberFormat="1" applyFont="1" applyFill="1" applyBorder="1"/>
    <xf numFmtId="38" fontId="18" fillId="3" borderId="0" xfId="3" applyNumberFormat="1" applyFont="1" applyFill="1" applyBorder="1"/>
    <xf numFmtId="38" fontId="18" fillId="0" borderId="0" xfId="3" applyNumberFormat="1" applyFont="1" applyFill="1" applyBorder="1"/>
    <xf numFmtId="38" fontId="17" fillId="2" borderId="0" xfId="3" applyNumberFormat="1" applyFont="1" applyFill="1" applyBorder="1"/>
    <xf numFmtId="38" fontId="18" fillId="3" borderId="1" xfId="2" applyNumberFormat="1" applyFont="1" applyFill="1" applyBorder="1"/>
    <xf numFmtId="38" fontId="18" fillId="3" borderId="1" xfId="3" applyNumberFormat="1" applyFont="1" applyFill="1" applyBorder="1"/>
    <xf numFmtId="38" fontId="18" fillId="0" borderId="1" xfId="2" applyNumberFormat="1" applyFont="1" applyFill="1" applyBorder="1"/>
    <xf numFmtId="38" fontId="18" fillId="0" borderId="1" xfId="3" applyNumberFormat="1" applyFont="1" applyFill="1" applyBorder="1"/>
    <xf numFmtId="38" fontId="18" fillId="2" borderId="1" xfId="2" applyNumberFormat="1" applyFont="1" applyFill="1" applyBorder="1"/>
    <xf numFmtId="38" fontId="17" fillId="2" borderId="1" xfId="3" applyNumberFormat="1" applyFont="1" applyFill="1" applyBorder="1"/>
    <xf numFmtId="38" fontId="1" fillId="2" borderId="0" xfId="3" applyNumberFormat="1" applyFont="1" applyFill="1" applyBorder="1"/>
    <xf numFmtId="38" fontId="18" fillId="2" borderId="0" xfId="3" applyNumberFormat="1" applyFont="1" applyFill="1" applyBorder="1"/>
    <xf numFmtId="6" fontId="22" fillId="3" borderId="0" xfId="3" applyNumberFormat="1" applyFont="1" applyFill="1" applyAlignment="1">
      <alignment horizontal="center"/>
    </xf>
    <xf numFmtId="6" fontId="22" fillId="3" borderId="0" xfId="3" applyNumberFormat="1" applyFont="1" applyFill="1"/>
    <xf numFmtId="6" fontId="22" fillId="3" borderId="1" xfId="3" applyNumberFormat="1" applyFont="1" applyFill="1" applyBorder="1"/>
    <xf numFmtId="6" fontId="21" fillId="3" borderId="0" xfId="3" applyNumberFormat="1" applyFont="1" applyFill="1"/>
    <xf numFmtId="6" fontId="23" fillId="3" borderId="0" xfId="3" applyNumberFormat="1" applyFont="1" applyFill="1"/>
    <xf numFmtId="6" fontId="21" fillId="3" borderId="2" xfId="3" applyNumberFormat="1" applyFont="1" applyFill="1" applyBorder="1"/>
    <xf numFmtId="6" fontId="21" fillId="3" borderId="2" xfId="3" applyNumberFormat="1" applyFont="1" applyFill="1" applyBorder="1" applyAlignment="1">
      <alignment horizontal="right"/>
    </xf>
    <xf numFmtId="6" fontId="21" fillId="3" borderId="0" xfId="3" applyNumberFormat="1" applyFont="1" applyFill="1" applyAlignment="1">
      <alignment horizontal="right"/>
    </xf>
    <xf numFmtId="6" fontId="23" fillId="3" borderId="0" xfId="3" applyNumberFormat="1" applyFont="1" applyFill="1" applyAlignment="1">
      <alignment horizontal="right"/>
    </xf>
    <xf numFmtId="6" fontId="21" fillId="2" borderId="0" xfId="3" applyNumberFormat="1" applyFont="1" applyFill="1" applyAlignment="1">
      <alignment vertical="center" wrapText="1"/>
    </xf>
    <xf numFmtId="6" fontId="22" fillId="0" borderId="0" xfId="3" applyNumberFormat="1" applyFont="1"/>
    <xf numFmtId="6" fontId="22" fillId="0" borderId="0" xfId="3" applyNumberFormat="1" applyFont="1" applyAlignment="1">
      <alignment horizontal="center"/>
    </xf>
    <xf numFmtId="6" fontId="22" fillId="0" borderId="1" xfId="3" applyNumberFormat="1" applyFont="1" applyFill="1" applyBorder="1"/>
    <xf numFmtId="6" fontId="21" fillId="0" borderId="0" xfId="3" applyNumberFormat="1" applyFont="1"/>
    <xf numFmtId="6" fontId="22" fillId="0" borderId="0" xfId="3" applyNumberFormat="1" applyFont="1" applyFill="1"/>
    <xf numFmtId="6" fontId="23" fillId="0" borderId="0" xfId="3" applyNumberFormat="1" applyFont="1" applyFill="1"/>
    <xf numFmtId="6" fontId="21" fillId="0" borderId="2" xfId="3" applyNumberFormat="1" applyFont="1" applyFill="1" applyBorder="1"/>
    <xf numFmtId="6" fontId="21" fillId="0" borderId="2" xfId="3" applyNumberFormat="1" applyFont="1" applyFill="1" applyBorder="1" applyAlignment="1">
      <alignment horizontal="right"/>
    </xf>
    <xf numFmtId="6" fontId="21" fillId="0" borderId="0" xfId="3" applyNumberFormat="1" applyFont="1" applyFill="1" applyAlignment="1">
      <alignment horizontal="right"/>
    </xf>
    <xf numFmtId="6" fontId="21" fillId="0" borderId="0" xfId="3" applyNumberFormat="1" applyFont="1" applyFill="1"/>
    <xf numFmtId="6" fontId="23" fillId="0" borderId="0" xfId="3" applyNumberFormat="1" applyFont="1" applyFill="1" applyAlignment="1">
      <alignment horizontal="right"/>
    </xf>
    <xf numFmtId="6" fontId="21" fillId="2" borderId="0" xfId="3" applyNumberFormat="1" applyFont="1" applyFill="1" applyAlignment="1">
      <alignment horizontal="center"/>
    </xf>
    <xf numFmtId="6" fontId="23" fillId="2" borderId="0" xfId="3" applyNumberFormat="1" applyFont="1" applyFill="1"/>
    <xf numFmtId="6" fontId="21" fillId="2" borderId="2" xfId="3" applyNumberFormat="1" applyFont="1" applyFill="1" applyBorder="1"/>
    <xf numFmtId="6" fontId="21" fillId="2" borderId="0" xfId="3" applyNumberFormat="1" applyFont="1" applyFill="1"/>
    <xf numFmtId="6" fontId="21" fillId="2" borderId="2" xfId="3" applyNumberFormat="1" applyFont="1" applyFill="1" applyBorder="1" applyAlignment="1">
      <alignment horizontal="right"/>
    </xf>
    <xf numFmtId="6" fontId="21" fillId="2" borderId="0" xfId="3" applyNumberFormat="1" applyFont="1" applyFill="1" applyAlignment="1">
      <alignment horizontal="right"/>
    </xf>
    <xf numFmtId="6" fontId="21" fillId="2" borderId="1" xfId="3" applyNumberFormat="1" applyFont="1" applyFill="1" applyBorder="1" applyAlignment="1">
      <alignment horizontal="right"/>
    </xf>
    <xf numFmtId="6" fontId="27" fillId="3" borderId="0" xfId="3" applyNumberFormat="1" applyFont="1" applyFill="1" applyAlignment="1">
      <alignment horizontal="right"/>
    </xf>
    <xf numFmtId="6" fontId="25" fillId="3" borderId="0" xfId="3" applyNumberFormat="1" applyFont="1" applyFill="1"/>
    <xf numFmtId="6" fontId="25" fillId="3" borderId="0" xfId="3" applyNumberFormat="1" applyFont="1" applyFill="1" applyAlignment="1">
      <alignment horizontal="right"/>
    </xf>
    <xf numFmtId="6" fontId="25" fillId="3" borderId="2" xfId="3" applyNumberFormat="1" applyFont="1" applyFill="1" applyBorder="1" applyAlignment="1">
      <alignment horizontal="right"/>
    </xf>
    <xf numFmtId="6" fontId="26" fillId="3" borderId="0" xfId="3" applyNumberFormat="1" applyFont="1" applyFill="1"/>
    <xf numFmtId="6" fontId="27" fillId="3" borderId="1" xfId="3" applyNumberFormat="1" applyFont="1" applyFill="1" applyBorder="1" applyAlignment="1">
      <alignment horizontal="right"/>
    </xf>
    <xf numFmtId="6" fontId="27" fillId="3" borderId="0" xfId="3" applyNumberFormat="1" applyFont="1" applyFill="1"/>
    <xf numFmtId="6" fontId="25" fillId="2" borderId="0" xfId="3" applyNumberFormat="1" applyFont="1" applyFill="1" applyAlignment="1">
      <alignment vertical="center" wrapText="1"/>
    </xf>
    <xf numFmtId="6" fontId="26" fillId="0" borderId="0" xfId="3" applyNumberFormat="1" applyFont="1"/>
    <xf numFmtId="6" fontId="27" fillId="0" borderId="0" xfId="3" applyNumberFormat="1" applyFont="1" applyAlignment="1">
      <alignment horizontal="right" indent="1"/>
    </xf>
    <xf numFmtId="6" fontId="27" fillId="0" borderId="1" xfId="3" applyNumberFormat="1" applyFont="1" applyBorder="1" applyAlignment="1">
      <alignment horizontal="right" indent="1"/>
    </xf>
    <xf numFmtId="6" fontId="25" fillId="0" borderId="0" xfId="3" applyNumberFormat="1" applyFont="1"/>
    <xf numFmtId="6" fontId="25" fillId="0" borderId="0" xfId="3" applyNumberFormat="1" applyFont="1" applyAlignment="1">
      <alignment horizontal="right"/>
    </xf>
    <xf numFmtId="6" fontId="27" fillId="0" borderId="0" xfId="3" applyNumberFormat="1" applyFont="1" applyAlignment="1">
      <alignment horizontal="right"/>
    </xf>
    <xf numFmtId="6" fontId="25" fillId="0" borderId="2" xfId="3" applyNumberFormat="1" applyFont="1" applyBorder="1" applyAlignment="1">
      <alignment horizontal="right"/>
    </xf>
    <xf numFmtId="6" fontId="27" fillId="0" borderId="1" xfId="3" applyNumberFormat="1" applyFont="1" applyBorder="1" applyAlignment="1">
      <alignment horizontal="right"/>
    </xf>
    <xf numFmtId="6" fontId="27" fillId="0" borderId="0" xfId="3" applyNumberFormat="1" applyFont="1"/>
    <xf numFmtId="6" fontId="26" fillId="0" borderId="0" xfId="3" applyNumberFormat="1" applyFont="1" applyAlignment="1">
      <alignment horizontal="right" indent="1"/>
    </xf>
    <xf numFmtId="6" fontId="26" fillId="0" borderId="0" xfId="3" applyNumberFormat="1" applyFont="1" applyAlignment="1">
      <alignment horizontal="right"/>
    </xf>
    <xf numFmtId="6" fontId="26" fillId="3" borderId="0" xfId="3" applyNumberFormat="1" applyFont="1" applyFill="1" applyAlignment="1">
      <alignment horizontal="right"/>
    </xf>
    <xf numFmtId="6" fontId="25" fillId="2" borderId="0" xfId="3" applyNumberFormat="1" applyFont="1" applyFill="1" applyAlignment="1">
      <alignment horizontal="center"/>
    </xf>
    <xf numFmtId="6" fontId="26" fillId="2" borderId="0" xfId="3" applyNumberFormat="1" applyFont="1" applyFill="1" applyAlignment="1">
      <alignment horizontal="right"/>
    </xf>
    <xf numFmtId="6" fontId="26" fillId="2" borderId="1" xfId="3" applyNumberFormat="1" applyFont="1" applyFill="1" applyBorder="1" applyAlignment="1">
      <alignment horizontal="right"/>
    </xf>
    <xf numFmtId="6" fontId="25" fillId="2" borderId="0" xfId="3" applyNumberFormat="1" applyFont="1" applyFill="1"/>
    <xf numFmtId="6" fontId="25" fillId="2" borderId="0" xfId="3" applyNumberFormat="1" applyFont="1" applyFill="1" applyAlignment="1">
      <alignment horizontal="right"/>
    </xf>
    <xf numFmtId="6" fontId="27" fillId="2" borderId="0" xfId="3" applyNumberFormat="1" applyFont="1" applyFill="1" applyAlignment="1">
      <alignment horizontal="right"/>
    </xf>
    <xf numFmtId="6" fontId="25" fillId="2" borderId="2" xfId="3" applyNumberFormat="1" applyFont="1" applyFill="1" applyBorder="1" applyAlignment="1">
      <alignment horizontal="right"/>
    </xf>
    <xf numFmtId="6" fontId="27" fillId="2" borderId="1" xfId="3" applyNumberFormat="1" applyFont="1" applyFill="1" applyBorder="1" applyAlignment="1">
      <alignment horizontal="right"/>
    </xf>
    <xf numFmtId="6" fontId="27" fillId="2" borderId="0" xfId="3" applyNumberFormat="1" applyFont="1" applyFill="1"/>
    <xf numFmtId="38" fontId="23" fillId="3" borderId="1" xfId="2" applyNumberFormat="1" applyFont="1" applyFill="1" applyBorder="1" applyAlignment="1">
      <alignment horizontal="right"/>
    </xf>
    <xf numFmtId="6" fontId="23" fillId="3" borderId="1" xfId="3" applyNumberFormat="1" applyFont="1" applyFill="1" applyBorder="1" applyAlignment="1">
      <alignment horizontal="right"/>
    </xf>
    <xf numFmtId="38" fontId="23" fillId="0" borderId="1" xfId="2" applyNumberFormat="1" applyFont="1" applyFill="1" applyBorder="1" applyAlignment="1">
      <alignment horizontal="right"/>
    </xf>
    <xf numFmtId="6" fontId="23" fillId="0" borderId="1" xfId="3" applyNumberFormat="1" applyFont="1" applyFill="1" applyBorder="1" applyAlignment="1">
      <alignment horizontal="right"/>
    </xf>
    <xf numFmtId="165" fontId="14" fillId="0" borderId="0" xfId="3" applyNumberFormat="1" applyFont="1" applyFill="1"/>
    <xf numFmtId="164" fontId="22" fillId="0" borderId="0" xfId="2" applyNumberFormat="1" applyFont="1"/>
    <xf numFmtId="8" fontId="1" fillId="0" borderId="0" xfId="0" applyNumberFormat="1" applyFont="1"/>
    <xf numFmtId="165" fontId="12" fillId="0" borderId="0" xfId="3" applyNumberFormat="1" applyFont="1" applyFill="1"/>
    <xf numFmtId="38" fontId="23" fillId="0" borderId="0" xfId="2" applyNumberFormat="1" applyFont="1" applyFill="1" applyAlignment="1">
      <alignment horizontal="center"/>
    </xf>
    <xf numFmtId="6" fontId="22" fillId="0" borderId="0" xfId="3" applyNumberFormat="1" applyFont="1" applyFill="1" applyAlignment="1">
      <alignment horizontal="center"/>
    </xf>
    <xf numFmtId="6" fontId="21" fillId="4" borderId="0" xfId="3" applyNumberFormat="1" applyFont="1" applyFill="1" applyAlignment="1">
      <alignment vertical="center" wrapText="1"/>
    </xf>
    <xf numFmtId="38" fontId="23" fillId="4" borderId="0" xfId="2" applyNumberFormat="1" applyFont="1" applyFill="1" applyAlignment="1">
      <alignment vertical="center" wrapText="1"/>
    </xf>
    <xf numFmtId="6" fontId="25" fillId="2" borderId="0" xfId="3" applyNumberFormat="1" applyFont="1" applyFill="1" applyAlignment="1">
      <alignment horizontal="right" vertical="center" wrapText="1"/>
    </xf>
    <xf numFmtId="38" fontId="27" fillId="0" borderId="0" xfId="2" applyNumberFormat="1" applyFont="1" applyFill="1" applyAlignment="1">
      <alignment horizontal="right"/>
    </xf>
    <xf numFmtId="6" fontId="26" fillId="0" borderId="0" xfId="3" applyNumberFormat="1" applyFont="1" applyFill="1" applyAlignment="1">
      <alignment horizontal="right"/>
    </xf>
    <xf numFmtId="6" fontId="25" fillId="3" borderId="0" xfId="3" applyNumberFormat="1" applyFont="1" applyFill="1" applyAlignment="1"/>
    <xf numFmtId="6" fontId="26" fillId="3" borderId="0" xfId="3" applyNumberFormat="1" applyFont="1" applyFill="1" applyAlignment="1"/>
    <xf numFmtId="6" fontId="27" fillId="3" borderId="0" xfId="3" applyNumberFormat="1" applyFont="1" applyFill="1" applyAlignment="1"/>
    <xf numFmtId="6" fontId="25" fillId="0" borderId="0" xfId="3" applyNumberFormat="1" applyFont="1" applyAlignment="1"/>
    <xf numFmtId="6" fontId="26" fillId="0" borderId="0" xfId="3" applyNumberFormat="1" applyFont="1" applyAlignment="1"/>
    <xf numFmtId="6" fontId="27" fillId="0" borderId="0" xfId="3" applyNumberFormat="1" applyFont="1" applyAlignment="1"/>
    <xf numFmtId="38" fontId="23" fillId="0" borderId="1" xfId="2" applyNumberFormat="1" applyFont="1" applyFill="1" applyBorder="1"/>
    <xf numFmtId="38" fontId="8" fillId="0" borderId="0" xfId="2" applyNumberFormat="1" applyFont="1" applyFill="1"/>
    <xf numFmtId="6" fontId="8" fillId="0" borderId="0" xfId="3" applyNumberFormat="1" applyFont="1" applyFill="1"/>
    <xf numFmtId="6" fontId="26" fillId="0" borderId="0" xfId="3" applyNumberFormat="1" applyFont="1" applyBorder="1" applyAlignment="1"/>
    <xf numFmtId="165" fontId="13" fillId="0" borderId="0" xfId="0" applyNumberFormat="1" applyFont="1"/>
    <xf numFmtId="6" fontId="28" fillId="3" borderId="1" xfId="3" applyNumberFormat="1" applyFont="1" applyFill="1" applyBorder="1" applyAlignment="1">
      <alignment horizontal="right"/>
    </xf>
    <xf numFmtId="6" fontId="30" fillId="2" borderId="0" xfId="3" applyNumberFormat="1" applyFont="1" applyFill="1" applyAlignment="1">
      <alignment vertical="center" wrapText="1"/>
    </xf>
    <xf numFmtId="0" fontId="28" fillId="0" borderId="0" xfId="0" applyFont="1"/>
    <xf numFmtId="165" fontId="28" fillId="3" borderId="1" xfId="3" applyNumberFormat="1" applyFont="1" applyFill="1" applyBorder="1"/>
    <xf numFmtId="165" fontId="28" fillId="0" borderId="1" xfId="3" applyNumberFormat="1" applyFont="1" applyBorder="1"/>
    <xf numFmtId="6" fontId="28" fillId="0" borderId="1" xfId="3" applyNumberFormat="1" applyFont="1" applyBorder="1" applyAlignment="1">
      <alignment horizontal="right"/>
    </xf>
    <xf numFmtId="165" fontId="4" fillId="2" borderId="0" xfId="3" applyNumberFormat="1" applyFont="1" applyFill="1" applyAlignment="1">
      <alignment vertical="center" wrapText="1"/>
    </xf>
    <xf numFmtId="6" fontId="28" fillId="3" borderId="1" xfId="3" applyNumberFormat="1" applyFont="1" applyFill="1" applyBorder="1" applyAlignment="1"/>
    <xf numFmtId="166" fontId="31" fillId="0" borderId="0" xfId="0" applyNumberFormat="1" applyFont="1"/>
    <xf numFmtId="6" fontId="28" fillId="0" borderId="1" xfId="3" applyNumberFormat="1" applyFont="1" applyBorder="1" applyAlignment="1"/>
    <xf numFmtId="3" fontId="12" fillId="3" borderId="0" xfId="0" applyNumberFormat="1" applyFont="1" applyFill="1" applyAlignment="1">
      <alignment horizontal="center"/>
    </xf>
    <xf numFmtId="3" fontId="12" fillId="0" borderId="0" xfId="0" applyNumberFormat="1" applyFont="1" applyAlignment="1">
      <alignment horizontal="center"/>
    </xf>
    <xf numFmtId="3" fontId="12" fillId="2" borderId="0" xfId="0" applyNumberFormat="1" applyFont="1" applyFill="1" applyAlignment="1">
      <alignment horizontal="center"/>
    </xf>
    <xf numFmtId="0" fontId="25" fillId="3" borderId="0" xfId="0" applyFont="1" applyFill="1" applyAlignment="1">
      <alignment horizontal="center"/>
    </xf>
    <xf numFmtId="0" fontId="25" fillId="0" borderId="0" xfId="0" applyFont="1" applyAlignment="1">
      <alignment horizontal="center"/>
    </xf>
    <xf numFmtId="164" fontId="25" fillId="3" borderId="0" xfId="2" applyNumberFormat="1" applyFont="1" applyFill="1" applyAlignment="1">
      <alignment horizontal="center"/>
    </xf>
    <xf numFmtId="42" fontId="25" fillId="0" borderId="0" xfId="0" applyNumberFormat="1" applyFont="1" applyAlignment="1">
      <alignment horizontal="center"/>
    </xf>
    <xf numFmtId="3" fontId="21" fillId="3" borderId="0" xfId="0" applyNumberFormat="1" applyFont="1" applyFill="1" applyAlignment="1">
      <alignment horizontal="center"/>
    </xf>
    <xf numFmtId="3" fontId="21" fillId="0" borderId="0" xfId="0" applyNumberFormat="1" applyFont="1" applyAlignment="1">
      <alignment horizontal="center"/>
    </xf>
    <xf numFmtId="3" fontId="21" fillId="2" borderId="0" xfId="0" applyNumberFormat="1" applyFont="1" applyFill="1" applyAlignment="1">
      <alignment horizontal="center"/>
    </xf>
    <xf numFmtId="3" fontId="4" fillId="3" borderId="0" xfId="0" applyNumberFormat="1" applyFont="1" applyFill="1" applyAlignment="1">
      <alignment horizontal="center"/>
    </xf>
    <xf numFmtId="3" fontId="4" fillId="0" borderId="0" xfId="0" applyNumberFormat="1" applyFont="1" applyAlignment="1">
      <alignment horizontal="center"/>
    </xf>
    <xf numFmtId="3" fontId="4" fillId="2" borderId="0" xfId="0" applyNumberFormat="1" applyFont="1" applyFill="1" applyAlignment="1">
      <alignment horizontal="center"/>
    </xf>
    <xf numFmtId="38" fontId="4" fillId="3" borderId="0" xfId="0" applyNumberFormat="1" applyFont="1" applyFill="1" applyAlignment="1">
      <alignment horizontal="center"/>
    </xf>
    <xf numFmtId="38" fontId="4" fillId="0" borderId="0" xfId="0" applyNumberFormat="1" applyFont="1" applyAlignment="1">
      <alignment horizontal="center"/>
    </xf>
    <xf numFmtId="38" fontId="4" fillId="2" borderId="0" xfId="0" applyNumberFormat="1" applyFont="1" applyFill="1" applyAlignment="1">
      <alignment horizontal="center"/>
    </xf>
    <xf numFmtId="3" fontId="16" fillId="3" borderId="0" xfId="0" applyNumberFormat="1" applyFont="1" applyFill="1" applyAlignment="1">
      <alignment horizontal="center"/>
    </xf>
    <xf numFmtId="38" fontId="16" fillId="3" borderId="0" xfId="0" applyNumberFormat="1" applyFont="1" applyFill="1" applyAlignment="1">
      <alignment horizontal="center"/>
    </xf>
    <xf numFmtId="3" fontId="16" fillId="0" borderId="0" xfId="0" applyNumberFormat="1" applyFont="1" applyAlignment="1">
      <alignment horizontal="center"/>
    </xf>
    <xf numFmtId="38" fontId="16" fillId="0" borderId="0" xfId="0" applyNumberFormat="1" applyFont="1" applyAlignment="1">
      <alignment horizontal="center"/>
    </xf>
    <xf numFmtId="3" fontId="16" fillId="2" borderId="0" xfId="0" applyNumberFormat="1" applyFont="1" applyFill="1" applyAlignment="1">
      <alignment horizontal="center"/>
    </xf>
    <xf numFmtId="38" fontId="16" fillId="2" borderId="0" xfId="0" applyNumberFormat="1" applyFont="1" applyFill="1" applyAlignment="1">
      <alignment horizontal="center"/>
    </xf>
    <xf numFmtId="6" fontId="8" fillId="3" borderId="0" xfId="3" applyNumberFormat="1" applyFont="1" applyFill="1"/>
  </cellXfs>
  <cellStyles count="4">
    <cellStyle name="Comma" xfId="2" builtinId="3"/>
    <cellStyle name="Currency" xfId="3" builtinId="4"/>
    <cellStyle name="Normal" xfId="0" builtinId="0"/>
    <cellStyle name="Percent" xfId="1" builtinId="5"/>
  </cellStyles>
  <dxfs count="0"/>
  <tableStyles count="0" defaultTableStyle="TableStyleMedium9"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workbookViewId="0">
      <selection activeCell="B1" sqref="B1"/>
    </sheetView>
  </sheetViews>
  <sheetFormatPr defaultColWidth="9.26953125" defaultRowHeight="12.5" x14ac:dyDescent="0.25"/>
  <cols>
    <col min="1" max="1" width="3.453125" style="18" customWidth="1"/>
    <col min="2" max="2" width="100.7265625" style="19" customWidth="1"/>
    <col min="3" max="5" width="11" style="18" customWidth="1"/>
    <col min="6" max="6" width="11" style="19" customWidth="1"/>
    <col min="7" max="7" width="11" style="18" customWidth="1"/>
    <col min="8" max="16384" width="9.26953125" style="18"/>
  </cols>
  <sheetData>
    <row r="1" spans="1:6" s="22" customFormat="1" ht="15.5" x14ac:dyDescent="0.25">
      <c r="B1" s="25" t="s">
        <v>28</v>
      </c>
      <c r="F1" s="23"/>
    </row>
    <row r="2" spans="1:6" ht="13" x14ac:dyDescent="0.25">
      <c r="A2" s="7" t="s">
        <v>50</v>
      </c>
    </row>
    <row r="3" spans="1:6" ht="112.5" x14ac:dyDescent="0.25">
      <c r="B3" s="19" t="s">
        <v>94</v>
      </c>
    </row>
    <row r="4" spans="1:6" ht="13" x14ac:dyDescent="0.25">
      <c r="A4" s="7" t="s">
        <v>30</v>
      </c>
    </row>
    <row r="5" spans="1:6" ht="54.75" customHeight="1" x14ac:dyDescent="0.25">
      <c r="B5" s="19" t="s">
        <v>75</v>
      </c>
      <c r="F5" s="20"/>
    </row>
    <row r="6" spans="1:6" ht="15.5" x14ac:dyDescent="0.25">
      <c r="B6" s="25" t="s">
        <v>29</v>
      </c>
      <c r="F6" s="7"/>
    </row>
    <row r="7" spans="1:6" s="22" customFormat="1" ht="15.5" x14ac:dyDescent="0.25">
      <c r="A7" s="7" t="s">
        <v>42</v>
      </c>
      <c r="B7" s="19"/>
      <c r="F7" s="24"/>
    </row>
    <row r="8" spans="1:6" ht="18" customHeight="1" x14ac:dyDescent="0.25">
      <c r="B8" s="19" t="s">
        <v>65</v>
      </c>
      <c r="F8" s="21"/>
    </row>
    <row r="9" spans="1:6" ht="13" x14ac:dyDescent="0.25">
      <c r="A9" s="7" t="s">
        <v>44</v>
      </c>
    </row>
    <row r="10" spans="1:6" ht="56.25" customHeight="1" x14ac:dyDescent="0.25">
      <c r="B10" s="19" t="s">
        <v>66</v>
      </c>
    </row>
    <row r="11" spans="1:6" ht="13" x14ac:dyDescent="0.25">
      <c r="A11" s="7" t="s">
        <v>46</v>
      </c>
    </row>
    <row r="12" spans="1:6" ht="30" customHeight="1" x14ac:dyDescent="0.25">
      <c r="B12" s="19" t="s">
        <v>67</v>
      </c>
    </row>
    <row r="13" spans="1:6" ht="13" x14ac:dyDescent="0.25">
      <c r="A13" s="7" t="s">
        <v>31</v>
      </c>
    </row>
    <row r="14" spans="1:6" ht="30" customHeight="1" x14ac:dyDescent="0.25">
      <c r="B14" s="19" t="s">
        <v>68</v>
      </c>
    </row>
    <row r="15" spans="1:6" ht="13" x14ac:dyDescent="0.25">
      <c r="A15" s="7" t="s">
        <v>48</v>
      </c>
      <c r="B15" s="7"/>
    </row>
    <row r="16" spans="1:6" ht="25" x14ac:dyDescent="0.25">
      <c r="B16" s="19" t="s">
        <v>69</v>
      </c>
    </row>
    <row r="17" spans="1:2" ht="15.5" x14ac:dyDescent="0.25">
      <c r="B17" s="25" t="s">
        <v>39</v>
      </c>
    </row>
    <row r="18" spans="1:2" ht="13" x14ac:dyDescent="0.25">
      <c r="A18" s="7" t="s">
        <v>32</v>
      </c>
    </row>
    <row r="19" spans="1:2" ht="50" x14ac:dyDescent="0.25">
      <c r="B19" s="19" t="s">
        <v>70</v>
      </c>
    </row>
    <row r="20" spans="1:2" ht="13" x14ac:dyDescent="0.25">
      <c r="A20" s="7" t="s">
        <v>33</v>
      </c>
    </row>
    <row r="21" spans="1:2" ht="87.5" x14ac:dyDescent="0.25">
      <c r="B21" s="19" t="s">
        <v>92</v>
      </c>
    </row>
    <row r="22" spans="1:2" ht="15.5" x14ac:dyDescent="0.25">
      <c r="B22" s="25" t="s">
        <v>62</v>
      </c>
    </row>
    <row r="23" spans="1:2" ht="15.5" x14ac:dyDescent="0.25">
      <c r="A23" s="7" t="s">
        <v>49</v>
      </c>
      <c r="B23" s="25"/>
    </row>
    <row r="24" spans="1:2" ht="17.25" customHeight="1" x14ac:dyDescent="0.25">
      <c r="B24" s="19" t="s">
        <v>71</v>
      </c>
    </row>
    <row r="25" spans="1:2" ht="13" x14ac:dyDescent="0.25">
      <c r="A25" s="7" t="s">
        <v>52</v>
      </c>
    </row>
    <row r="26" spans="1:2" ht="25" x14ac:dyDescent="0.25">
      <c r="B26" s="19" t="s">
        <v>74</v>
      </c>
    </row>
    <row r="27" spans="1:2" ht="13" x14ac:dyDescent="0.25">
      <c r="A27" s="7" t="s">
        <v>34</v>
      </c>
    </row>
    <row r="28" spans="1:2" ht="25" x14ac:dyDescent="0.25">
      <c r="B28" s="19" t="s">
        <v>72</v>
      </c>
    </row>
    <row r="29" spans="1:2" ht="15.5" x14ac:dyDescent="0.25">
      <c r="B29" s="25"/>
    </row>
    <row r="30" spans="1:2" ht="15" customHeight="1" x14ac:dyDescent="0.25">
      <c r="A30" s="7" t="s">
        <v>54</v>
      </c>
    </row>
    <row r="31" spans="1:2" ht="15" customHeight="1" x14ac:dyDescent="0.25">
      <c r="B31" s="19" t="s">
        <v>73</v>
      </c>
    </row>
  </sheetData>
  <pageMargins left="0.25" right="0.25" top="0.75" bottom="0.75" header="0.3" footer="0.3"/>
  <pageSetup scale="9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81</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90</v>
      </c>
      <c r="C3" s="236">
        <v>793.3</v>
      </c>
      <c r="D3" s="161">
        <v>69</v>
      </c>
      <c r="E3" s="283">
        <v>689.5</v>
      </c>
      <c r="F3" s="153">
        <v>98</v>
      </c>
      <c r="G3" s="236">
        <v>764.6</v>
      </c>
      <c r="H3" s="161">
        <v>61</v>
      </c>
      <c r="I3" s="283">
        <v>562.9</v>
      </c>
      <c r="J3" s="153">
        <v>44</v>
      </c>
      <c r="K3" s="236">
        <v>369.7</v>
      </c>
      <c r="L3" s="161">
        <v>43</v>
      </c>
      <c r="M3" s="283">
        <v>396.8</v>
      </c>
      <c r="N3" s="153"/>
      <c r="O3" s="236"/>
      <c r="P3" s="161"/>
      <c r="Q3" s="283"/>
      <c r="R3" s="153"/>
      <c r="S3" s="236"/>
      <c r="T3" s="161"/>
      <c r="U3" s="283"/>
      <c r="V3" s="153"/>
      <c r="W3" s="236"/>
      <c r="X3" s="161"/>
      <c r="Y3" s="283"/>
      <c r="Z3" s="147">
        <f>B3+D3+F3+H3+J3+L3+N3+P3+R3+T3+V3+X3</f>
        <v>405</v>
      </c>
      <c r="AA3" s="249">
        <f>C3+E3+G3+I3+K3+M3+O3+Q3+S3+U3+W3+Y3</f>
        <v>3576.8</v>
      </c>
    </row>
    <row r="4" spans="1:29" ht="12.75" customHeight="1" x14ac:dyDescent="0.25">
      <c r="A4" s="2" t="s">
        <v>38</v>
      </c>
      <c r="B4" s="153"/>
      <c r="C4" s="237">
        <v>178</v>
      </c>
      <c r="D4" s="161"/>
      <c r="E4" s="284">
        <v>132</v>
      </c>
      <c r="F4" s="153"/>
      <c r="G4" s="237">
        <v>188</v>
      </c>
      <c r="H4" s="161"/>
      <c r="I4" s="284">
        <v>110</v>
      </c>
      <c r="J4" s="153"/>
      <c r="K4" s="237">
        <v>80</v>
      </c>
      <c r="L4" s="161"/>
      <c r="M4" s="284">
        <v>80</v>
      </c>
      <c r="N4" s="153"/>
      <c r="O4" s="237"/>
      <c r="P4" s="161"/>
      <c r="Q4" s="284"/>
      <c r="R4" s="153"/>
      <c r="S4" s="237"/>
      <c r="T4" s="161"/>
      <c r="U4" s="284"/>
      <c r="V4" s="153"/>
      <c r="W4" s="237"/>
      <c r="X4" s="161"/>
      <c r="Y4" s="284"/>
      <c r="Z4" s="147"/>
      <c r="AA4" s="250">
        <f>C4+E4+G4+I4+K4+M4+O4+Q4+S4+U4+W4+Y4</f>
        <v>768</v>
      </c>
    </row>
    <row r="5" spans="1:29" ht="12.75" customHeight="1" x14ac:dyDescent="0.3">
      <c r="A5" s="3" t="s">
        <v>15</v>
      </c>
      <c r="B5" s="153"/>
      <c r="C5" s="238">
        <f>SUM(C3:C4)</f>
        <v>971.3</v>
      </c>
      <c r="D5" s="161"/>
      <c r="E5" s="258">
        <f>SUM(E3:E4)</f>
        <v>821.5</v>
      </c>
      <c r="F5" s="153"/>
      <c r="G5" s="238">
        <f>SUM(G3:G4)</f>
        <v>952.6</v>
      </c>
      <c r="H5" s="161"/>
      <c r="I5" s="258">
        <f>SUM(I3:I4)</f>
        <v>672.9</v>
      </c>
      <c r="J5" s="153"/>
      <c r="K5" s="238">
        <f>SUM(K3:K4)</f>
        <v>449.7</v>
      </c>
      <c r="L5" s="161"/>
      <c r="M5" s="258">
        <f>SUM(M3:M4)</f>
        <v>476.8</v>
      </c>
      <c r="N5" s="153"/>
      <c r="O5" s="238">
        <f>SUM(O3:O4)</f>
        <v>0</v>
      </c>
      <c r="P5" s="161"/>
      <c r="Q5" s="258">
        <f>SUM(Q3:Q4)</f>
        <v>0</v>
      </c>
      <c r="R5" s="153"/>
      <c r="S5" s="238">
        <f>SUM(S3:S4)</f>
        <v>0</v>
      </c>
      <c r="T5" s="161"/>
      <c r="U5" s="258">
        <f>SUM(U3:U4)</f>
        <v>0</v>
      </c>
      <c r="V5" s="153"/>
      <c r="W5" s="238">
        <f>SUM(W3:W4)</f>
        <v>0</v>
      </c>
      <c r="X5" s="161"/>
      <c r="Y5" s="258">
        <f>SUM(Y3:Y4)</f>
        <v>0</v>
      </c>
      <c r="Z5" s="147"/>
      <c r="AA5" s="251">
        <f>SUM(AA3:AA4)</f>
        <v>4344.8</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42123.77</v>
      </c>
      <c r="D7" s="161"/>
      <c r="E7" s="307">
        <v>17777.259999999998</v>
      </c>
      <c r="F7" s="153"/>
      <c r="G7" s="306">
        <v>28967.32</v>
      </c>
      <c r="H7" s="161"/>
      <c r="I7" s="307">
        <v>13716.09</v>
      </c>
      <c r="J7" s="153"/>
      <c r="K7" s="306">
        <v>11007.93</v>
      </c>
      <c r="L7" s="161"/>
      <c r="M7" s="307">
        <v>17351.099999999999</v>
      </c>
      <c r="N7" s="153"/>
      <c r="O7" s="306"/>
      <c r="P7" s="161"/>
      <c r="Q7" s="307"/>
      <c r="R7" s="153"/>
      <c r="S7" s="306"/>
      <c r="T7" s="161"/>
      <c r="U7" s="307"/>
      <c r="V7" s="153"/>
      <c r="W7" s="306"/>
      <c r="X7" s="161"/>
      <c r="Y7" s="307"/>
      <c r="Z7" s="147"/>
      <c r="AA7" s="321">
        <f>C7+E7+G7+I7+K7+M7+O7+Q7+S7+U7+W7+Y7</f>
        <v>130943.47</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53</v>
      </c>
      <c r="C10" s="236">
        <v>2381.12</v>
      </c>
      <c r="D10" s="161">
        <v>21</v>
      </c>
      <c r="E10" s="283">
        <v>969.91</v>
      </c>
      <c r="F10" s="153">
        <v>49</v>
      </c>
      <c r="G10" s="236">
        <v>2328</v>
      </c>
      <c r="H10" s="161">
        <v>18</v>
      </c>
      <c r="I10" s="283">
        <v>451.88</v>
      </c>
      <c r="J10" s="153">
        <v>20</v>
      </c>
      <c r="K10" s="236">
        <v>544.41</v>
      </c>
      <c r="L10" s="161">
        <v>21</v>
      </c>
      <c r="M10" s="283">
        <v>920.99</v>
      </c>
      <c r="N10" s="153"/>
      <c r="O10" s="236"/>
      <c r="P10" s="161"/>
      <c r="Q10" s="283"/>
      <c r="R10" s="153"/>
      <c r="S10" s="236"/>
      <c r="T10" s="161"/>
      <c r="U10" s="283"/>
      <c r="V10" s="153"/>
      <c r="W10" s="236"/>
      <c r="X10" s="161"/>
      <c r="Y10" s="283"/>
      <c r="Z10" s="147">
        <f t="shared" ref="Z10" si="0">B10+D10+F10+H10+J10+L10+N10+P10+R10+T10+V10+X10</f>
        <v>182</v>
      </c>
      <c r="AA10" s="249">
        <f t="shared" ref="AA10" si="1">C10+E10+G10+I10+K10+M10+O10+Q10+S10+U10+W10+Y10</f>
        <v>7596.3099999999995</v>
      </c>
    </row>
    <row r="11" spans="1:29" ht="12.75" customHeight="1" x14ac:dyDescent="0.25">
      <c r="A11" s="69" t="s">
        <v>93</v>
      </c>
      <c r="B11" s="153">
        <v>1</v>
      </c>
      <c r="C11" s="236">
        <v>3.26</v>
      </c>
      <c r="D11" s="161">
        <v>2</v>
      </c>
      <c r="E11" s="283">
        <v>30.2</v>
      </c>
      <c r="F11" s="153"/>
      <c r="G11" s="236"/>
      <c r="H11" s="161"/>
      <c r="I11" s="283"/>
      <c r="J11" s="153">
        <v>1</v>
      </c>
      <c r="K11" s="236">
        <v>3.87</v>
      </c>
      <c r="L11" s="161"/>
      <c r="M11" s="283"/>
      <c r="N11" s="153"/>
      <c r="O11" s="236"/>
      <c r="P11" s="161"/>
      <c r="Q11" s="283"/>
      <c r="R11" s="153"/>
      <c r="S11" s="236"/>
      <c r="T11" s="161"/>
      <c r="U11" s="283"/>
      <c r="V11" s="153"/>
      <c r="W11" s="236"/>
      <c r="X11" s="161"/>
      <c r="Y11" s="283"/>
      <c r="Z11" s="147">
        <f t="shared" ref="Z11:AA12" si="2">B11+D11+F11+H11+J11+L11+N11+P11+R11+T11+V11+X11</f>
        <v>4</v>
      </c>
      <c r="AA11" s="249">
        <f t="shared" si="2"/>
        <v>37.33</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54</v>
      </c>
      <c r="C13" s="238">
        <f t="shared" si="3"/>
        <v>2384.38</v>
      </c>
      <c r="D13" s="161">
        <f t="shared" si="3"/>
        <v>23</v>
      </c>
      <c r="E13" s="258">
        <f t="shared" si="3"/>
        <v>1000.11</v>
      </c>
      <c r="F13" s="153">
        <f t="shared" si="3"/>
        <v>49</v>
      </c>
      <c r="G13" s="238">
        <f t="shared" si="3"/>
        <v>2328</v>
      </c>
      <c r="H13" s="161">
        <f t="shared" si="3"/>
        <v>18</v>
      </c>
      <c r="I13" s="258">
        <f t="shared" si="3"/>
        <v>451.88</v>
      </c>
      <c r="J13" s="153">
        <f t="shared" si="3"/>
        <v>21</v>
      </c>
      <c r="K13" s="238">
        <f t="shared" si="3"/>
        <v>548.28</v>
      </c>
      <c r="L13" s="161">
        <f t="shared" si="3"/>
        <v>21</v>
      </c>
      <c r="M13" s="258">
        <f t="shared" si="3"/>
        <v>920.99</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186</v>
      </c>
      <c r="AA13" s="303">
        <f t="shared" si="3"/>
        <v>7633.6399999999994</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3</v>
      </c>
      <c r="C18" s="236">
        <v>2244.31</v>
      </c>
      <c r="D18" s="161"/>
      <c r="E18" s="283"/>
      <c r="F18" s="153">
        <v>0</v>
      </c>
      <c r="G18" s="236">
        <v>342.4</v>
      </c>
      <c r="H18" s="161">
        <v>-1</v>
      </c>
      <c r="I18" s="283">
        <v>581.54</v>
      </c>
      <c r="J18" s="153"/>
      <c r="K18" s="236"/>
      <c r="L18" s="161"/>
      <c r="M18" s="283"/>
      <c r="N18" s="153"/>
      <c r="O18" s="236"/>
      <c r="P18" s="161"/>
      <c r="Q18" s="283"/>
      <c r="R18" s="153"/>
      <c r="S18" s="236"/>
      <c r="T18" s="161"/>
      <c r="U18" s="283"/>
      <c r="V18" s="153"/>
      <c r="W18" s="236"/>
      <c r="X18" s="161"/>
      <c r="Y18" s="283"/>
      <c r="Z18" s="147">
        <f t="shared" si="4"/>
        <v>2</v>
      </c>
      <c r="AA18" s="249">
        <f t="shared" si="4"/>
        <v>3168.25</v>
      </c>
    </row>
    <row r="19" spans="1:27" ht="12.75" customHeight="1" x14ac:dyDescent="0.25">
      <c r="A19" s="2" t="s">
        <v>22</v>
      </c>
      <c r="B19" s="159">
        <v>2</v>
      </c>
      <c r="C19" s="306">
        <v>869</v>
      </c>
      <c r="D19" s="289">
        <v>3</v>
      </c>
      <c r="E19" s="307">
        <v>1135.6500000000001</v>
      </c>
      <c r="F19" s="159">
        <v>3</v>
      </c>
      <c r="G19" s="306">
        <v>793.44</v>
      </c>
      <c r="H19" s="289">
        <v>5</v>
      </c>
      <c r="I19" s="307">
        <v>2150.14</v>
      </c>
      <c r="J19" s="159">
        <v>0</v>
      </c>
      <c r="K19" s="306">
        <v>801.09</v>
      </c>
      <c r="L19" s="289">
        <v>1</v>
      </c>
      <c r="M19" s="307">
        <v>670.9</v>
      </c>
      <c r="N19" s="159"/>
      <c r="O19" s="306"/>
      <c r="P19" s="289"/>
      <c r="Q19" s="307"/>
      <c r="R19" s="159"/>
      <c r="S19" s="306"/>
      <c r="T19" s="289"/>
      <c r="U19" s="307"/>
      <c r="V19" s="159"/>
      <c r="W19" s="306"/>
      <c r="X19" s="289"/>
      <c r="Y19" s="307"/>
      <c r="Z19" s="302">
        <f t="shared" si="4"/>
        <v>14</v>
      </c>
      <c r="AA19" s="308">
        <f t="shared" si="4"/>
        <v>6420.2199999999993</v>
      </c>
    </row>
    <row r="20" spans="1:27" ht="12.75" customHeight="1" x14ac:dyDescent="0.25">
      <c r="A20" s="2" t="s">
        <v>47</v>
      </c>
      <c r="B20" s="309"/>
      <c r="C20" s="237"/>
      <c r="D20" s="310">
        <v>1</v>
      </c>
      <c r="E20" s="284">
        <v>164</v>
      </c>
      <c r="F20" s="309"/>
      <c r="G20" s="237"/>
      <c r="H20" s="310"/>
      <c r="I20" s="284"/>
      <c r="J20" s="309"/>
      <c r="K20" s="237"/>
      <c r="L20" s="310"/>
      <c r="M20" s="284"/>
      <c r="N20" s="309"/>
      <c r="O20" s="237"/>
      <c r="P20" s="310"/>
      <c r="Q20" s="284"/>
      <c r="R20" s="309"/>
      <c r="S20" s="237"/>
      <c r="T20" s="310"/>
      <c r="U20" s="284"/>
      <c r="V20" s="309"/>
      <c r="W20" s="237"/>
      <c r="X20" s="310"/>
      <c r="Y20" s="284"/>
      <c r="Z20" s="311">
        <f t="shared" si="4"/>
        <v>1</v>
      </c>
      <c r="AA20" s="250">
        <f t="shared" si="4"/>
        <v>164</v>
      </c>
    </row>
    <row r="21" spans="1:27" ht="12.75" customHeight="1" x14ac:dyDescent="0.3">
      <c r="A21" s="3" t="s">
        <v>20</v>
      </c>
      <c r="B21" s="153">
        <f t="shared" ref="B21:AA21" si="5">SUM(B16:B20)</f>
        <v>5</v>
      </c>
      <c r="C21" s="238">
        <f t="shared" si="5"/>
        <v>3113.31</v>
      </c>
      <c r="D21" s="161">
        <f t="shared" si="5"/>
        <v>4</v>
      </c>
      <c r="E21" s="258">
        <f t="shared" si="5"/>
        <v>1299.6500000000001</v>
      </c>
      <c r="F21" s="153">
        <f t="shared" si="5"/>
        <v>3</v>
      </c>
      <c r="G21" s="238">
        <f t="shared" si="5"/>
        <v>1135.8400000000001</v>
      </c>
      <c r="H21" s="161">
        <f t="shared" si="5"/>
        <v>4</v>
      </c>
      <c r="I21" s="258">
        <f t="shared" si="5"/>
        <v>2731.68</v>
      </c>
      <c r="J21" s="159">
        <f t="shared" si="5"/>
        <v>0</v>
      </c>
      <c r="K21" s="247">
        <f t="shared" si="5"/>
        <v>801.09</v>
      </c>
      <c r="L21" s="289">
        <f t="shared" si="5"/>
        <v>1</v>
      </c>
      <c r="M21" s="290">
        <f t="shared" si="5"/>
        <v>670.9</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17</v>
      </c>
      <c r="AA21" s="303">
        <f t="shared" si="5"/>
        <v>9752.4699999999993</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119</v>
      </c>
      <c r="C24" s="236">
        <v>601.04999999999995</v>
      </c>
      <c r="D24" s="161">
        <v>43</v>
      </c>
      <c r="E24" s="283">
        <v>1158.03</v>
      </c>
      <c r="F24" s="153">
        <v>109</v>
      </c>
      <c r="G24" s="236">
        <v>1095.0999999999999</v>
      </c>
      <c r="H24" s="161">
        <v>132</v>
      </c>
      <c r="I24" s="283">
        <v>461.25</v>
      </c>
      <c r="J24" s="153">
        <v>94</v>
      </c>
      <c r="K24" s="236">
        <v>1341.25</v>
      </c>
      <c r="L24" s="161">
        <v>52</v>
      </c>
      <c r="M24" s="283">
        <v>1489.36</v>
      </c>
      <c r="N24" s="153"/>
      <c r="O24" s="236"/>
      <c r="P24" s="161"/>
      <c r="Q24" s="283"/>
      <c r="R24" s="153"/>
      <c r="S24" s="236"/>
      <c r="T24" s="161"/>
      <c r="U24" s="283"/>
      <c r="V24" s="153"/>
      <c r="W24" s="236"/>
      <c r="X24" s="161"/>
      <c r="Y24" s="283"/>
      <c r="Z24" s="147">
        <f>B24+D24+F24+H24+J24+L24+N24+P24+R24+T24+V24+X24</f>
        <v>549</v>
      </c>
      <c r="AA24" s="249">
        <f>C24+E24+G24+I24+K24+M24+O24+Q24+S24+U24+W24+Y24</f>
        <v>6146.04</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119</v>
      </c>
      <c r="C26" s="240">
        <f t="shared" si="6"/>
        <v>601.04999999999995</v>
      </c>
      <c r="D26" s="285">
        <f t="shared" si="6"/>
        <v>43</v>
      </c>
      <c r="E26" s="286">
        <f t="shared" si="6"/>
        <v>1158.03</v>
      </c>
      <c r="F26" s="156">
        <f t="shared" si="6"/>
        <v>109</v>
      </c>
      <c r="G26" s="240">
        <f t="shared" si="6"/>
        <v>1095.0999999999999</v>
      </c>
      <c r="H26" s="285">
        <f t="shared" si="6"/>
        <v>132</v>
      </c>
      <c r="I26" s="286">
        <f t="shared" si="6"/>
        <v>461.25</v>
      </c>
      <c r="J26" s="156">
        <f t="shared" si="6"/>
        <v>94</v>
      </c>
      <c r="K26" s="240">
        <f t="shared" si="6"/>
        <v>1341.25</v>
      </c>
      <c r="L26" s="285">
        <f t="shared" si="6"/>
        <v>52</v>
      </c>
      <c r="M26" s="286">
        <f t="shared" si="6"/>
        <v>1489.36</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549</v>
      </c>
      <c r="AA26" s="253">
        <f t="shared" si="7"/>
        <v>6146.04</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6098.7400000000007</v>
      </c>
      <c r="D28" s="161"/>
      <c r="E28" s="258">
        <f>SUM(E13+E21+E26)</f>
        <v>3457.79</v>
      </c>
      <c r="F28" s="153"/>
      <c r="G28" s="238">
        <f>SUM(G13+G21+G26)</f>
        <v>4558.9400000000005</v>
      </c>
      <c r="H28" s="161"/>
      <c r="I28" s="258">
        <f>SUM(I13+I21+I26)</f>
        <v>3644.81</v>
      </c>
      <c r="J28" s="153"/>
      <c r="K28" s="238">
        <f>SUM(K13+K21+K26)</f>
        <v>2690.62</v>
      </c>
      <c r="L28" s="161"/>
      <c r="M28" s="258">
        <f>SUM(M13+M21+M26)</f>
        <v>3081.25</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23532.15</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3.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v>1</v>
      </c>
      <c r="C31" s="236">
        <v>1368</v>
      </c>
      <c r="D31" s="161"/>
      <c r="E31" s="283"/>
      <c r="F31" s="153">
        <v>1</v>
      </c>
      <c r="G31" s="236">
        <v>216.51</v>
      </c>
      <c r="H31" s="161"/>
      <c r="I31" s="283"/>
      <c r="J31" s="153">
        <v>2</v>
      </c>
      <c r="K31" s="236">
        <v>1370.6</v>
      </c>
      <c r="L31" s="161">
        <v>1</v>
      </c>
      <c r="M31" s="283">
        <v>703.37</v>
      </c>
      <c r="N31" s="153"/>
      <c r="O31" s="236"/>
      <c r="P31" s="161"/>
      <c r="Q31" s="283"/>
      <c r="R31" s="153"/>
      <c r="S31" s="236"/>
      <c r="T31" s="161"/>
      <c r="U31" s="161"/>
      <c r="V31" s="153"/>
      <c r="W31" s="236"/>
      <c r="X31" s="161"/>
      <c r="Y31" s="283"/>
      <c r="Z31" s="149">
        <f t="shared" ref="Z31:AA33" si="8">SUM(B31+D31+F31+H31+J31+L31+N31+P31+R31+T31+V31+X31)</f>
        <v>5</v>
      </c>
      <c r="AA31" s="255">
        <f t="shared" si="8"/>
        <v>3658.4799999999996</v>
      </c>
    </row>
    <row r="32" spans="1:27" s="14" customFormat="1" x14ac:dyDescent="0.25">
      <c r="A32" s="13" t="s">
        <v>53</v>
      </c>
      <c r="B32" s="153">
        <v>2</v>
      </c>
      <c r="C32" s="236">
        <v>430.61</v>
      </c>
      <c r="D32" s="161">
        <v>-1</v>
      </c>
      <c r="E32" s="283">
        <v>-89.55</v>
      </c>
      <c r="F32" s="153"/>
      <c r="G32" s="236"/>
      <c r="H32" s="161"/>
      <c r="I32" s="283"/>
      <c r="J32" s="153"/>
      <c r="K32" s="236"/>
      <c r="L32" s="161"/>
      <c r="M32" s="283"/>
      <c r="N32" s="153"/>
      <c r="O32" s="236"/>
      <c r="P32" s="161"/>
      <c r="Q32" s="283"/>
      <c r="R32" s="153"/>
      <c r="S32" s="236"/>
      <c r="T32" s="161"/>
      <c r="U32" s="283"/>
      <c r="V32" s="153"/>
      <c r="W32" s="236"/>
      <c r="X32" s="161"/>
      <c r="Y32" s="283"/>
      <c r="Z32" s="149">
        <f t="shared" si="8"/>
        <v>1</v>
      </c>
      <c r="AA32" s="255">
        <f t="shared" si="8"/>
        <v>341.06</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3</v>
      </c>
      <c r="C34" s="241">
        <f t="shared" si="9"/>
        <v>1798.6100000000001</v>
      </c>
      <c r="D34" s="287">
        <f t="shared" si="9"/>
        <v>-1</v>
      </c>
      <c r="E34" s="288">
        <f t="shared" si="9"/>
        <v>-89.55</v>
      </c>
      <c r="F34" s="157">
        <f t="shared" si="9"/>
        <v>1</v>
      </c>
      <c r="G34" s="241">
        <f t="shared" si="9"/>
        <v>216.51</v>
      </c>
      <c r="H34" s="287">
        <f t="shared" si="9"/>
        <v>0</v>
      </c>
      <c r="I34" s="288">
        <f t="shared" si="9"/>
        <v>0</v>
      </c>
      <c r="J34" s="157">
        <f t="shared" si="9"/>
        <v>2</v>
      </c>
      <c r="K34" s="241">
        <f t="shared" si="9"/>
        <v>1370.6</v>
      </c>
      <c r="L34" s="287">
        <f t="shared" si="9"/>
        <v>1</v>
      </c>
      <c r="M34" s="288">
        <f t="shared" si="9"/>
        <v>703.37</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6</v>
      </c>
      <c r="AA34" s="254">
        <f t="shared" si="9"/>
        <v>3999.5399999999995</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3328.8300000000004</v>
      </c>
      <c r="D38" s="151"/>
      <c r="E38" s="242">
        <f>E28-E5-E34</f>
        <v>2725.84</v>
      </c>
      <c r="F38" s="158"/>
      <c r="G38" s="242">
        <f>G28-G5-G34</f>
        <v>3389.8300000000008</v>
      </c>
      <c r="H38" s="151"/>
      <c r="I38" s="242">
        <f>I28-I5-I34</f>
        <v>2971.91</v>
      </c>
      <c r="J38" s="151"/>
      <c r="K38" s="242">
        <f>K28-K5-K34</f>
        <v>870.32000000000016</v>
      </c>
      <c r="L38" s="151"/>
      <c r="M38" s="242">
        <f>M28-M5-M34</f>
        <v>1901.08</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15187.810000000003</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4.81640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82</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70</v>
      </c>
      <c r="C3" s="236">
        <v>408.6</v>
      </c>
      <c r="D3" s="161">
        <v>67</v>
      </c>
      <c r="E3" s="283">
        <v>369.4</v>
      </c>
      <c r="F3" s="153">
        <v>53</v>
      </c>
      <c r="G3" s="236">
        <v>273.10000000000002</v>
      </c>
      <c r="H3" s="161">
        <v>64</v>
      </c>
      <c r="I3" s="283">
        <v>387.1</v>
      </c>
      <c r="J3" s="153">
        <v>28</v>
      </c>
      <c r="K3" s="236">
        <v>151.4</v>
      </c>
      <c r="L3" s="161">
        <v>25</v>
      </c>
      <c r="M3" s="283">
        <v>140.69999999999999</v>
      </c>
      <c r="N3" s="153"/>
      <c r="O3" s="236"/>
      <c r="P3" s="161"/>
      <c r="Q3" s="283"/>
      <c r="R3" s="153"/>
      <c r="S3" s="236"/>
      <c r="T3" s="161"/>
      <c r="U3" s="283"/>
      <c r="V3" s="153"/>
      <c r="W3" s="236"/>
      <c r="X3" s="161"/>
      <c r="Y3" s="283"/>
      <c r="Z3" s="147">
        <f>B3+D3+F3+H3+J3+L3+N3+P3+R3+T3+V3+X3</f>
        <v>307</v>
      </c>
      <c r="AA3" s="249">
        <f>C3+E3+G3+I3+K3+M3+O3+Q3+S3+U3+W3+Y3</f>
        <v>1730.3</v>
      </c>
    </row>
    <row r="4" spans="1:29" ht="12.75" customHeight="1" x14ac:dyDescent="0.25">
      <c r="A4" s="2" t="s">
        <v>38</v>
      </c>
      <c r="B4" s="153"/>
      <c r="C4" s="237">
        <v>128</v>
      </c>
      <c r="D4" s="161"/>
      <c r="E4" s="284">
        <v>128</v>
      </c>
      <c r="F4" s="153"/>
      <c r="G4" s="237">
        <v>98</v>
      </c>
      <c r="H4" s="161"/>
      <c r="I4" s="284">
        <v>118</v>
      </c>
      <c r="J4" s="153"/>
      <c r="K4" s="237">
        <v>54</v>
      </c>
      <c r="L4" s="161"/>
      <c r="M4" s="284">
        <v>46</v>
      </c>
      <c r="N4" s="153"/>
      <c r="O4" s="237"/>
      <c r="P4" s="161"/>
      <c r="Q4" s="284"/>
      <c r="R4" s="153"/>
      <c r="S4" s="237"/>
      <c r="T4" s="161"/>
      <c r="U4" s="284"/>
      <c r="V4" s="153"/>
      <c r="W4" s="237"/>
      <c r="X4" s="161"/>
      <c r="Y4" s="284"/>
      <c r="Z4" s="147"/>
      <c r="AA4" s="250">
        <f>C4+E4+G4+I4+K4+M4+O4+Q4+S4+U4+W4+Y4</f>
        <v>572</v>
      </c>
    </row>
    <row r="5" spans="1:29" ht="12.75" customHeight="1" x14ac:dyDescent="0.3">
      <c r="A5" s="3" t="s">
        <v>15</v>
      </c>
      <c r="B5" s="153"/>
      <c r="C5" s="238">
        <f>SUM(C3:C4)</f>
        <v>536.6</v>
      </c>
      <c r="D5" s="161"/>
      <c r="E5" s="258">
        <f>SUM(E3:E4)</f>
        <v>497.4</v>
      </c>
      <c r="F5" s="153"/>
      <c r="G5" s="238">
        <f>SUM(G3:G4)</f>
        <v>371.1</v>
      </c>
      <c r="H5" s="161"/>
      <c r="I5" s="258">
        <f>SUM(I3:I4)</f>
        <v>505.1</v>
      </c>
      <c r="J5" s="153"/>
      <c r="K5" s="238">
        <f>SUM(K3:K4)</f>
        <v>205.4</v>
      </c>
      <c r="L5" s="161"/>
      <c r="M5" s="258">
        <f>SUM(M3:M4)</f>
        <v>186.7</v>
      </c>
      <c r="N5" s="153"/>
      <c r="O5" s="238">
        <f>SUM(O3:O4)</f>
        <v>0</v>
      </c>
      <c r="P5" s="161"/>
      <c r="Q5" s="258">
        <f>SUM(Q3:Q4)</f>
        <v>0</v>
      </c>
      <c r="R5" s="153"/>
      <c r="S5" s="238">
        <f>SUM(S3:S4)</f>
        <v>0</v>
      </c>
      <c r="T5" s="161"/>
      <c r="U5" s="258">
        <f>SUM(U3:U4)</f>
        <v>0</v>
      </c>
      <c r="V5" s="153"/>
      <c r="W5" s="238">
        <f>SUM(W3:W4)</f>
        <v>0</v>
      </c>
      <c r="X5" s="161"/>
      <c r="Y5" s="258">
        <f>SUM(Y3:Y4)</f>
        <v>0</v>
      </c>
      <c r="Z5" s="147"/>
      <c r="AA5" s="251">
        <f>SUM(AA3:AA4)</f>
        <v>2302.3000000000002</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35298.559999999998</v>
      </c>
      <c r="D7" s="161"/>
      <c r="E7" s="307">
        <v>31924.23</v>
      </c>
      <c r="F7" s="153"/>
      <c r="G7" s="306">
        <v>18288.32</v>
      </c>
      <c r="H7" s="161"/>
      <c r="I7" s="307">
        <v>26662.59</v>
      </c>
      <c r="J7" s="153"/>
      <c r="K7" s="306">
        <v>7327.21</v>
      </c>
      <c r="L7" s="161"/>
      <c r="M7" s="307">
        <v>12924.33</v>
      </c>
      <c r="N7" s="153"/>
      <c r="O7" s="306"/>
      <c r="P7" s="161"/>
      <c r="Q7" s="307"/>
      <c r="R7" s="153"/>
      <c r="S7" s="306"/>
      <c r="T7" s="161"/>
      <c r="U7" s="307"/>
      <c r="V7" s="153"/>
      <c r="W7" s="306"/>
      <c r="X7" s="161"/>
      <c r="Y7" s="307"/>
      <c r="Z7" s="147"/>
      <c r="AA7" s="321">
        <f>C7+E7+G7+I7+K7+M7+O7+Q7+S7+U7+W7+Y7</f>
        <v>132425.24</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39</v>
      </c>
      <c r="C10" s="236">
        <v>2451.1799999999998</v>
      </c>
      <c r="D10" s="161">
        <v>45</v>
      </c>
      <c r="E10" s="283">
        <v>2342.0500000000002</v>
      </c>
      <c r="F10" s="153">
        <v>30</v>
      </c>
      <c r="G10" s="236">
        <v>1422.65</v>
      </c>
      <c r="H10" s="161">
        <v>32</v>
      </c>
      <c r="I10" s="283">
        <v>1606.94</v>
      </c>
      <c r="J10" s="153">
        <v>12</v>
      </c>
      <c r="K10" s="236">
        <v>398.87</v>
      </c>
      <c r="L10" s="161">
        <v>15</v>
      </c>
      <c r="M10" s="283">
        <v>1225.33</v>
      </c>
      <c r="N10" s="153"/>
      <c r="O10" s="236"/>
      <c r="P10" s="161"/>
      <c r="Q10" s="283"/>
      <c r="R10" s="153"/>
      <c r="S10" s="236"/>
      <c r="T10" s="161"/>
      <c r="U10" s="283"/>
      <c r="V10" s="153"/>
      <c r="W10" s="236"/>
      <c r="X10" s="161"/>
      <c r="Y10" s="283"/>
      <c r="Z10" s="147">
        <f t="shared" ref="Z10" si="0">B10+D10+F10+H10+J10+L10+N10+P10+R10+T10+V10+X10</f>
        <v>173</v>
      </c>
      <c r="AA10" s="249">
        <f t="shared" ref="AA10" si="1">C10+E10+G10+I10+K10+M10+O10+Q10+S10+U10+W10+Y10</f>
        <v>9447.02</v>
      </c>
    </row>
    <row r="11" spans="1:29" ht="12.75" customHeight="1" x14ac:dyDescent="0.25">
      <c r="A11" s="69" t="s">
        <v>93</v>
      </c>
      <c r="B11" s="153">
        <v>1</v>
      </c>
      <c r="C11" s="236">
        <v>25.91</v>
      </c>
      <c r="D11" s="161">
        <v>2</v>
      </c>
      <c r="E11" s="283">
        <v>16.52</v>
      </c>
      <c r="F11" s="153">
        <v>1</v>
      </c>
      <c r="G11" s="236">
        <v>7.68</v>
      </c>
      <c r="H11" s="161">
        <v>1</v>
      </c>
      <c r="I11" s="283">
        <v>19.22</v>
      </c>
      <c r="J11" s="153"/>
      <c r="K11" s="236"/>
      <c r="L11" s="161"/>
      <c r="M11" s="283"/>
      <c r="N11" s="153"/>
      <c r="O11" s="236"/>
      <c r="P11" s="161"/>
      <c r="Q11" s="283"/>
      <c r="R11" s="153"/>
      <c r="S11" s="236"/>
      <c r="T11" s="161"/>
      <c r="U11" s="283"/>
      <c r="V11" s="153"/>
      <c r="W11" s="236"/>
      <c r="X11" s="161"/>
      <c r="Y11" s="283"/>
      <c r="Z11" s="147">
        <f t="shared" ref="Z11:AA12" si="2">B11+D11+F11+H11+J11+L11+N11+P11+R11+T11+V11+X11</f>
        <v>5</v>
      </c>
      <c r="AA11" s="249">
        <f t="shared" si="2"/>
        <v>69.33</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40</v>
      </c>
      <c r="C13" s="238">
        <f t="shared" si="3"/>
        <v>2477.0899999999997</v>
      </c>
      <c r="D13" s="161">
        <f t="shared" si="3"/>
        <v>47</v>
      </c>
      <c r="E13" s="258">
        <f t="shared" si="3"/>
        <v>2358.5700000000002</v>
      </c>
      <c r="F13" s="153">
        <f t="shared" si="3"/>
        <v>31</v>
      </c>
      <c r="G13" s="238">
        <f t="shared" si="3"/>
        <v>1430.3300000000002</v>
      </c>
      <c r="H13" s="161">
        <f t="shared" si="3"/>
        <v>33</v>
      </c>
      <c r="I13" s="258">
        <f t="shared" si="3"/>
        <v>1626.16</v>
      </c>
      <c r="J13" s="153">
        <f t="shared" si="3"/>
        <v>12</v>
      </c>
      <c r="K13" s="238">
        <f t="shared" si="3"/>
        <v>398.87</v>
      </c>
      <c r="L13" s="161">
        <f t="shared" si="3"/>
        <v>15</v>
      </c>
      <c r="M13" s="258">
        <f t="shared" si="3"/>
        <v>1225.33</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178</v>
      </c>
      <c r="AA13" s="303">
        <f t="shared" si="3"/>
        <v>9516.35</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1</v>
      </c>
      <c r="C18" s="236">
        <v>227.2</v>
      </c>
      <c r="D18" s="161">
        <v>-1</v>
      </c>
      <c r="E18" s="283">
        <v>319.79000000000002</v>
      </c>
      <c r="F18" s="153">
        <v>-1</v>
      </c>
      <c r="G18" s="236">
        <v>484.61</v>
      </c>
      <c r="H18" s="161">
        <v>1</v>
      </c>
      <c r="I18" s="283">
        <v>1950.83</v>
      </c>
      <c r="J18" s="153">
        <v>1</v>
      </c>
      <c r="K18" s="236">
        <v>808.59</v>
      </c>
      <c r="L18" s="161">
        <v>0</v>
      </c>
      <c r="M18" s="283">
        <v>1617.18</v>
      </c>
      <c r="N18" s="153"/>
      <c r="O18" s="236"/>
      <c r="P18" s="161"/>
      <c r="Q18" s="283"/>
      <c r="R18" s="153"/>
      <c r="S18" s="236"/>
      <c r="T18" s="161"/>
      <c r="U18" s="283"/>
      <c r="V18" s="153"/>
      <c r="W18" s="236"/>
      <c r="X18" s="161"/>
      <c r="Y18" s="283"/>
      <c r="Z18" s="147">
        <f t="shared" si="4"/>
        <v>1</v>
      </c>
      <c r="AA18" s="249">
        <f t="shared" si="4"/>
        <v>5408.2</v>
      </c>
    </row>
    <row r="19" spans="1:27" ht="12.75" customHeight="1" x14ac:dyDescent="0.25">
      <c r="A19" s="2" t="s">
        <v>22</v>
      </c>
      <c r="B19" s="159">
        <v>2</v>
      </c>
      <c r="C19" s="306">
        <v>1688.58</v>
      </c>
      <c r="D19" s="289">
        <v>2</v>
      </c>
      <c r="E19" s="307">
        <v>1471.74</v>
      </c>
      <c r="F19" s="159">
        <v>5</v>
      </c>
      <c r="G19" s="306">
        <v>1708.71</v>
      </c>
      <c r="H19" s="289"/>
      <c r="I19" s="307"/>
      <c r="J19" s="159">
        <v>1</v>
      </c>
      <c r="K19" s="306">
        <v>461.41</v>
      </c>
      <c r="L19" s="289"/>
      <c r="M19" s="307"/>
      <c r="N19" s="159"/>
      <c r="O19" s="306"/>
      <c r="P19" s="289"/>
      <c r="Q19" s="307"/>
      <c r="R19" s="159"/>
      <c r="S19" s="306"/>
      <c r="T19" s="289"/>
      <c r="U19" s="307"/>
      <c r="V19" s="159"/>
      <c r="W19" s="306"/>
      <c r="X19" s="289"/>
      <c r="Y19" s="307"/>
      <c r="Z19" s="302">
        <f t="shared" si="4"/>
        <v>10</v>
      </c>
      <c r="AA19" s="308">
        <f t="shared" si="4"/>
        <v>5330.44</v>
      </c>
    </row>
    <row r="20" spans="1:27" ht="12.75" customHeight="1" x14ac:dyDescent="0.25">
      <c r="A20" s="2" t="s">
        <v>47</v>
      </c>
      <c r="B20" s="309"/>
      <c r="C20" s="237"/>
      <c r="D20" s="310">
        <v>3</v>
      </c>
      <c r="E20" s="284">
        <v>994.27</v>
      </c>
      <c r="F20" s="309"/>
      <c r="G20" s="237"/>
      <c r="H20" s="310"/>
      <c r="I20" s="284"/>
      <c r="J20" s="309"/>
      <c r="K20" s="237"/>
      <c r="L20" s="310"/>
      <c r="M20" s="284"/>
      <c r="N20" s="309"/>
      <c r="O20" s="237"/>
      <c r="P20" s="310"/>
      <c r="Q20" s="284"/>
      <c r="R20" s="309"/>
      <c r="S20" s="237"/>
      <c r="T20" s="310"/>
      <c r="U20" s="284"/>
      <c r="V20" s="309"/>
      <c r="W20" s="237"/>
      <c r="X20" s="310"/>
      <c r="Y20" s="284"/>
      <c r="Z20" s="311">
        <f t="shared" si="4"/>
        <v>3</v>
      </c>
      <c r="AA20" s="250">
        <f t="shared" si="4"/>
        <v>994.27</v>
      </c>
    </row>
    <row r="21" spans="1:27" ht="12.75" customHeight="1" x14ac:dyDescent="0.3">
      <c r="A21" s="3" t="s">
        <v>20</v>
      </c>
      <c r="B21" s="153">
        <f t="shared" ref="B21:AA21" si="5">SUM(B16:B20)</f>
        <v>3</v>
      </c>
      <c r="C21" s="238">
        <f t="shared" si="5"/>
        <v>1915.78</v>
      </c>
      <c r="D21" s="161">
        <f t="shared" si="5"/>
        <v>4</v>
      </c>
      <c r="E21" s="258">
        <f t="shared" si="5"/>
        <v>2785.8</v>
      </c>
      <c r="F21" s="153">
        <f t="shared" si="5"/>
        <v>4</v>
      </c>
      <c r="G21" s="238">
        <f t="shared" si="5"/>
        <v>2193.3200000000002</v>
      </c>
      <c r="H21" s="161">
        <f t="shared" si="5"/>
        <v>1</v>
      </c>
      <c r="I21" s="258">
        <f t="shared" si="5"/>
        <v>1950.83</v>
      </c>
      <c r="J21" s="159">
        <f t="shared" si="5"/>
        <v>2</v>
      </c>
      <c r="K21" s="247">
        <f t="shared" si="5"/>
        <v>1270</v>
      </c>
      <c r="L21" s="289">
        <f t="shared" si="5"/>
        <v>0</v>
      </c>
      <c r="M21" s="290">
        <f t="shared" si="5"/>
        <v>1617.18</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14</v>
      </c>
      <c r="AA21" s="303">
        <f t="shared" si="5"/>
        <v>11732.91</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56</v>
      </c>
      <c r="C24" s="236">
        <v>711.8</v>
      </c>
      <c r="D24" s="161">
        <v>66</v>
      </c>
      <c r="E24" s="283">
        <v>1170.8900000000001</v>
      </c>
      <c r="F24" s="153">
        <v>38</v>
      </c>
      <c r="G24" s="236">
        <v>189.88</v>
      </c>
      <c r="H24" s="161">
        <v>58</v>
      </c>
      <c r="I24" s="283">
        <v>318.36</v>
      </c>
      <c r="J24" s="153">
        <v>32</v>
      </c>
      <c r="K24" s="236">
        <v>251.43</v>
      </c>
      <c r="L24" s="161">
        <v>18</v>
      </c>
      <c r="M24" s="283">
        <v>0</v>
      </c>
      <c r="N24" s="153"/>
      <c r="O24" s="236"/>
      <c r="P24" s="161"/>
      <c r="Q24" s="283"/>
      <c r="R24" s="153"/>
      <c r="S24" s="236"/>
      <c r="T24" s="161"/>
      <c r="U24" s="283"/>
      <c r="V24" s="153"/>
      <c r="W24" s="236"/>
      <c r="X24" s="161"/>
      <c r="Y24" s="283"/>
      <c r="Z24" s="147">
        <f>B24+D24+F24+H24+J24+L24+N24+P24+R24+T24+V24+X24</f>
        <v>268</v>
      </c>
      <c r="AA24" s="249">
        <f>C24+E24+G24+I24+K24+M24+O24+Q24+S24+U24+W24+Y24</f>
        <v>2642.36</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56</v>
      </c>
      <c r="C26" s="240">
        <f t="shared" si="6"/>
        <v>711.8</v>
      </c>
      <c r="D26" s="285">
        <f t="shared" si="6"/>
        <v>66</v>
      </c>
      <c r="E26" s="286">
        <f t="shared" si="6"/>
        <v>1170.8900000000001</v>
      </c>
      <c r="F26" s="156">
        <f t="shared" si="6"/>
        <v>38</v>
      </c>
      <c r="G26" s="240">
        <f t="shared" si="6"/>
        <v>189.88</v>
      </c>
      <c r="H26" s="285">
        <f t="shared" si="6"/>
        <v>58</v>
      </c>
      <c r="I26" s="286">
        <f t="shared" si="6"/>
        <v>318.36</v>
      </c>
      <c r="J26" s="156">
        <f t="shared" si="6"/>
        <v>32</v>
      </c>
      <c r="K26" s="240">
        <f t="shared" si="6"/>
        <v>251.43</v>
      </c>
      <c r="L26" s="285">
        <f t="shared" si="6"/>
        <v>18</v>
      </c>
      <c r="M26" s="286">
        <f t="shared" si="6"/>
        <v>0</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268</v>
      </c>
      <c r="AA26" s="253">
        <f t="shared" si="7"/>
        <v>2642.36</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5104.67</v>
      </c>
      <c r="D28" s="161"/>
      <c r="E28" s="258">
        <f>SUM(E13+E21+E26)</f>
        <v>6315.2600000000011</v>
      </c>
      <c r="F28" s="153"/>
      <c r="G28" s="238">
        <f>SUM(G13+G21+G26)</f>
        <v>3813.5300000000007</v>
      </c>
      <c r="H28" s="161"/>
      <c r="I28" s="258">
        <f>SUM(I13+I21+I26)</f>
        <v>3895.35</v>
      </c>
      <c r="J28" s="153"/>
      <c r="K28" s="238">
        <f>SUM(K13+K21+K26)</f>
        <v>1920.3</v>
      </c>
      <c r="L28" s="161"/>
      <c r="M28" s="258">
        <f>SUM(M13+M21+M26)</f>
        <v>2842.51</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23891.620000000003</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c r="C31" s="236"/>
      <c r="D31" s="161">
        <v>1</v>
      </c>
      <c r="E31" s="283">
        <v>556.1</v>
      </c>
      <c r="F31" s="153"/>
      <c r="G31" s="236"/>
      <c r="H31" s="161">
        <v>1</v>
      </c>
      <c r="I31" s="283">
        <v>314.19</v>
      </c>
      <c r="J31" s="153"/>
      <c r="K31" s="236"/>
      <c r="L31" s="161"/>
      <c r="M31" s="283"/>
      <c r="N31" s="153"/>
      <c r="O31" s="236"/>
      <c r="P31" s="161"/>
      <c r="Q31" s="283"/>
      <c r="R31" s="153"/>
      <c r="S31" s="236"/>
      <c r="T31" s="161"/>
      <c r="U31" s="283"/>
      <c r="V31" s="153"/>
      <c r="W31" s="236"/>
      <c r="X31" s="161"/>
      <c r="Y31" s="283"/>
      <c r="Z31" s="149">
        <f t="shared" ref="Z31:AA33" si="8">SUM(B31+D31+F31+H31+J31+L31+N31+P31+R31+T31+V31+X31)</f>
        <v>2</v>
      </c>
      <c r="AA31" s="255">
        <f t="shared" si="8"/>
        <v>870.29</v>
      </c>
    </row>
    <row r="32" spans="1:27" s="14" customFormat="1" x14ac:dyDescent="0.25">
      <c r="A32" s="13" t="s">
        <v>53</v>
      </c>
      <c r="B32" s="153"/>
      <c r="C32" s="236"/>
      <c r="D32" s="161"/>
      <c r="E32" s="283"/>
      <c r="F32" s="153"/>
      <c r="G32" s="236"/>
      <c r="H32" s="161"/>
      <c r="I32" s="283"/>
      <c r="J32" s="153"/>
      <c r="K32" s="236"/>
      <c r="L32" s="161"/>
      <c r="M32" s="283"/>
      <c r="N32" s="153"/>
      <c r="O32" s="236"/>
      <c r="P32" s="161"/>
      <c r="Q32" s="283"/>
      <c r="R32" s="153"/>
      <c r="S32" s="236"/>
      <c r="T32" s="161"/>
      <c r="U32" s="283"/>
      <c r="V32" s="153"/>
      <c r="W32" s="236"/>
      <c r="X32" s="161"/>
      <c r="Y32" s="283"/>
      <c r="Z32" s="149">
        <f t="shared" si="8"/>
        <v>0</v>
      </c>
      <c r="AA32" s="255">
        <f t="shared" si="8"/>
        <v>0</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0</v>
      </c>
      <c r="C34" s="241">
        <f t="shared" si="9"/>
        <v>0</v>
      </c>
      <c r="D34" s="287">
        <f t="shared" si="9"/>
        <v>1</v>
      </c>
      <c r="E34" s="288">
        <f t="shared" si="9"/>
        <v>556.1</v>
      </c>
      <c r="F34" s="157">
        <f t="shared" si="9"/>
        <v>0</v>
      </c>
      <c r="G34" s="241">
        <f t="shared" si="9"/>
        <v>0</v>
      </c>
      <c r="H34" s="287">
        <f t="shared" si="9"/>
        <v>1</v>
      </c>
      <c r="I34" s="288">
        <f t="shared" si="9"/>
        <v>314.19</v>
      </c>
      <c r="J34" s="157">
        <f t="shared" si="9"/>
        <v>0</v>
      </c>
      <c r="K34" s="241">
        <f t="shared" si="9"/>
        <v>0</v>
      </c>
      <c r="L34" s="287">
        <f t="shared" si="9"/>
        <v>0</v>
      </c>
      <c r="M34" s="288">
        <f t="shared" si="9"/>
        <v>0</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2</v>
      </c>
      <c r="AA34" s="254">
        <f t="shared" si="9"/>
        <v>870.29</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4568.07</v>
      </c>
      <c r="D38" s="151"/>
      <c r="E38" s="242">
        <f>E28-E5-E34</f>
        <v>5261.7600000000011</v>
      </c>
      <c r="F38" s="158"/>
      <c r="G38" s="242">
        <f>G28-G5-G34</f>
        <v>3442.4300000000007</v>
      </c>
      <c r="H38" s="151"/>
      <c r="I38" s="242">
        <f>I28-I5-I34</f>
        <v>3076.06</v>
      </c>
      <c r="J38" s="151"/>
      <c r="K38" s="242">
        <f>K28-K5-K34</f>
        <v>1714.8999999999999</v>
      </c>
      <c r="L38" s="151"/>
      <c r="M38" s="242">
        <f>M28-M5-M34</f>
        <v>2655.8100000000004</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20719.030000000002</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83</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89</v>
      </c>
      <c r="C3" s="236">
        <v>640.29999999999995</v>
      </c>
      <c r="D3" s="161">
        <v>77</v>
      </c>
      <c r="E3" s="283">
        <v>380.4</v>
      </c>
      <c r="F3" s="153">
        <v>55</v>
      </c>
      <c r="G3" s="236">
        <v>265.3</v>
      </c>
      <c r="H3" s="161">
        <v>231</v>
      </c>
      <c r="I3" s="283">
        <v>1437.8</v>
      </c>
      <c r="J3" s="153">
        <v>261</v>
      </c>
      <c r="K3" s="236">
        <v>1819.9</v>
      </c>
      <c r="L3" s="161">
        <v>25</v>
      </c>
      <c r="M3" s="283">
        <v>174.9</v>
      </c>
      <c r="N3" s="153"/>
      <c r="O3" s="236"/>
      <c r="P3" s="161"/>
      <c r="Q3" s="283"/>
      <c r="R3" s="153"/>
      <c r="S3" s="236"/>
      <c r="T3" s="161"/>
      <c r="U3" s="283"/>
      <c r="V3" s="153"/>
      <c r="W3" s="236"/>
      <c r="X3" s="161"/>
      <c r="Y3" s="283"/>
      <c r="Z3" s="147">
        <f>B3+D3+F3+H3+J3+L3+N3+P3+R3+T3+V3+X3</f>
        <v>738</v>
      </c>
      <c r="AA3" s="249">
        <f>C3+E3+G3+I3+K3+M3+O3+Q3+S3+U3+W3+Y3</f>
        <v>4718.6000000000004</v>
      </c>
    </row>
    <row r="4" spans="1:29" ht="12.75" customHeight="1" x14ac:dyDescent="0.25">
      <c r="A4" s="2" t="s">
        <v>38</v>
      </c>
      <c r="B4" s="153"/>
      <c r="C4" s="237">
        <v>176</v>
      </c>
      <c r="D4" s="161"/>
      <c r="E4" s="284">
        <v>138</v>
      </c>
      <c r="F4" s="153"/>
      <c r="G4" s="237">
        <v>104</v>
      </c>
      <c r="H4" s="161"/>
      <c r="I4" s="284">
        <v>454</v>
      </c>
      <c r="J4" s="153"/>
      <c r="K4" s="237">
        <v>510</v>
      </c>
      <c r="L4" s="161"/>
      <c r="M4" s="284">
        <v>48</v>
      </c>
      <c r="N4" s="153"/>
      <c r="O4" s="237"/>
      <c r="P4" s="161"/>
      <c r="Q4" s="284"/>
      <c r="R4" s="153"/>
      <c r="S4" s="237"/>
      <c r="T4" s="161"/>
      <c r="U4" s="284"/>
      <c r="V4" s="153"/>
      <c r="W4" s="237"/>
      <c r="X4" s="161"/>
      <c r="Y4" s="284"/>
      <c r="Z4" s="147"/>
      <c r="AA4" s="250">
        <f>C4+E4+G4+I4+K4+M4+O4+Q4+S4+U4+W4+Y4</f>
        <v>1430</v>
      </c>
    </row>
    <row r="5" spans="1:29" ht="12.75" customHeight="1" x14ac:dyDescent="0.3">
      <c r="A5" s="3" t="s">
        <v>15</v>
      </c>
      <c r="B5" s="153"/>
      <c r="C5" s="238">
        <f>SUM(C3:C4)</f>
        <v>816.3</v>
      </c>
      <c r="D5" s="161"/>
      <c r="E5" s="258">
        <f>SUM(E3:E4)</f>
        <v>518.4</v>
      </c>
      <c r="F5" s="153"/>
      <c r="G5" s="238">
        <f>SUM(G3:G4)</f>
        <v>369.3</v>
      </c>
      <c r="H5" s="161"/>
      <c r="I5" s="258">
        <f>SUM(I3:I4)</f>
        <v>1891.8</v>
      </c>
      <c r="J5" s="153"/>
      <c r="K5" s="238">
        <f>SUM(K3:K4)</f>
        <v>2329.9</v>
      </c>
      <c r="L5" s="161"/>
      <c r="M5" s="258">
        <f>SUM(M3:M4)</f>
        <v>222.9</v>
      </c>
      <c r="N5" s="153"/>
      <c r="O5" s="238">
        <f>SUM(O3:O4)</f>
        <v>0</v>
      </c>
      <c r="P5" s="161"/>
      <c r="Q5" s="258">
        <f>SUM(Q3:Q4)</f>
        <v>0</v>
      </c>
      <c r="R5" s="153"/>
      <c r="S5" s="238">
        <f>SUM(S3:S4)</f>
        <v>0</v>
      </c>
      <c r="T5" s="161"/>
      <c r="U5" s="258">
        <f>SUM(U3:U4)</f>
        <v>0</v>
      </c>
      <c r="V5" s="153"/>
      <c r="W5" s="238">
        <f>SUM(W3:W4)</f>
        <v>0</v>
      </c>
      <c r="X5" s="161"/>
      <c r="Y5" s="258">
        <f>SUM(Y3:Y4)</f>
        <v>0</v>
      </c>
      <c r="Z5" s="147"/>
      <c r="AA5" s="251">
        <f>SUM(AA3:AA4)</f>
        <v>6148.6</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32901.01</v>
      </c>
      <c r="D7" s="161"/>
      <c r="E7" s="307">
        <v>30538.29</v>
      </c>
      <c r="F7" s="153"/>
      <c r="G7" s="306">
        <v>17993.759999999998</v>
      </c>
      <c r="H7" s="161"/>
      <c r="I7" s="307">
        <v>64316.86</v>
      </c>
      <c r="J7" s="153"/>
      <c r="K7" s="306"/>
      <c r="L7" s="161"/>
      <c r="M7" s="307">
        <v>6805</v>
      </c>
      <c r="N7" s="153"/>
      <c r="O7" s="306"/>
      <c r="P7" s="161"/>
      <c r="Q7" s="307"/>
      <c r="R7" s="153"/>
      <c r="S7" s="306"/>
      <c r="T7" s="161"/>
      <c r="U7" s="307"/>
      <c r="V7" s="153"/>
      <c r="W7" s="306"/>
      <c r="X7" s="161"/>
      <c r="Y7" s="307"/>
      <c r="Z7" s="147"/>
      <c r="AA7" s="321">
        <f>C7+E7+G7+I7+K7+M7+O7+Q7+S7+U7+W7+Y7</f>
        <v>152554.91999999998</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56</v>
      </c>
      <c r="C10" s="236">
        <v>2204.52</v>
      </c>
      <c r="D10" s="161">
        <v>52</v>
      </c>
      <c r="E10" s="283">
        <v>2613.79</v>
      </c>
      <c r="F10" s="153">
        <v>37</v>
      </c>
      <c r="G10" s="236">
        <v>2017.4</v>
      </c>
      <c r="H10" s="161">
        <v>158</v>
      </c>
      <c r="I10" s="283">
        <v>6081.44</v>
      </c>
      <c r="J10" s="153">
        <v>154</v>
      </c>
      <c r="K10" s="236">
        <v>6194.71</v>
      </c>
      <c r="L10" s="161">
        <v>8</v>
      </c>
      <c r="M10" s="283">
        <v>493.85</v>
      </c>
      <c r="N10" s="153"/>
      <c r="O10" s="236"/>
      <c r="P10" s="161"/>
      <c r="Q10" s="283"/>
      <c r="R10" s="153"/>
      <c r="S10" s="236"/>
      <c r="T10" s="161"/>
      <c r="U10" s="283"/>
      <c r="V10" s="153"/>
      <c r="W10" s="236"/>
      <c r="X10" s="161"/>
      <c r="Y10" s="283"/>
      <c r="Z10" s="147">
        <f t="shared" ref="Z10" si="0">B10+D10+F10+H10+J10+L10+N10+P10+R10+T10+V10+X10</f>
        <v>465</v>
      </c>
      <c r="AA10" s="249">
        <f t="shared" ref="AA10" si="1">C10+E10+G10+I10+K10+M10+O10+Q10+S10+U10+W10+Y10</f>
        <v>19605.709999999995</v>
      </c>
    </row>
    <row r="11" spans="1:29" ht="12.75" customHeight="1" x14ac:dyDescent="0.25">
      <c r="A11" s="69" t="s">
        <v>93</v>
      </c>
      <c r="B11" s="153"/>
      <c r="C11" s="236"/>
      <c r="D11" s="161"/>
      <c r="E11" s="283"/>
      <c r="F11" s="153"/>
      <c r="G11" s="236"/>
      <c r="H11" s="161">
        <v>1</v>
      </c>
      <c r="I11" s="283">
        <v>10.9</v>
      </c>
      <c r="J11" s="153">
        <v>2</v>
      </c>
      <c r="K11" s="236">
        <v>17.75</v>
      </c>
      <c r="L11" s="161"/>
      <c r="M11" s="283"/>
      <c r="N11" s="153"/>
      <c r="O11" s="236"/>
      <c r="P11" s="161"/>
      <c r="Q11" s="283"/>
      <c r="R11" s="153"/>
      <c r="S11" s="236"/>
      <c r="T11" s="161"/>
      <c r="U11" s="283"/>
      <c r="V11" s="153"/>
      <c r="W11" s="236"/>
      <c r="X11" s="161"/>
      <c r="Y11" s="283"/>
      <c r="Z11" s="147">
        <f t="shared" ref="Z11:AA12" si="2">B11+D11+F11+H11+J11+L11+N11+P11+R11+T11+V11+X11</f>
        <v>3</v>
      </c>
      <c r="AA11" s="249">
        <f t="shared" si="2"/>
        <v>28.65</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56</v>
      </c>
      <c r="C13" s="238">
        <f t="shared" si="3"/>
        <v>2204.52</v>
      </c>
      <c r="D13" s="161">
        <f t="shared" si="3"/>
        <v>52</v>
      </c>
      <c r="E13" s="258">
        <f t="shared" si="3"/>
        <v>2613.79</v>
      </c>
      <c r="F13" s="153">
        <f t="shared" si="3"/>
        <v>37</v>
      </c>
      <c r="G13" s="238">
        <f t="shared" si="3"/>
        <v>2017.4</v>
      </c>
      <c r="H13" s="161">
        <f t="shared" si="3"/>
        <v>159</v>
      </c>
      <c r="I13" s="258">
        <f t="shared" si="3"/>
        <v>6092.3399999999992</v>
      </c>
      <c r="J13" s="153">
        <f t="shared" si="3"/>
        <v>156</v>
      </c>
      <c r="K13" s="238">
        <f t="shared" si="3"/>
        <v>6212.46</v>
      </c>
      <c r="L13" s="161">
        <f t="shared" si="3"/>
        <v>8</v>
      </c>
      <c r="M13" s="258">
        <f t="shared" si="3"/>
        <v>493.85</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468</v>
      </c>
      <c r="AA13" s="303">
        <f t="shared" si="3"/>
        <v>19634.359999999997</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2</v>
      </c>
      <c r="C18" s="236">
        <v>2756.25</v>
      </c>
      <c r="D18" s="161">
        <v>2</v>
      </c>
      <c r="E18" s="283">
        <v>1756.19</v>
      </c>
      <c r="F18" s="153">
        <v>2</v>
      </c>
      <c r="G18" s="236">
        <v>728.99</v>
      </c>
      <c r="H18" s="161">
        <v>-2</v>
      </c>
      <c r="I18" s="283">
        <v>2273.04</v>
      </c>
      <c r="J18" s="153">
        <v>-1</v>
      </c>
      <c r="K18" s="236">
        <v>1225.2</v>
      </c>
      <c r="L18" s="161">
        <v>1</v>
      </c>
      <c r="M18" s="283">
        <v>522.20000000000005</v>
      </c>
      <c r="N18" s="153"/>
      <c r="O18" s="236"/>
      <c r="P18" s="161"/>
      <c r="Q18" s="283"/>
      <c r="R18" s="153"/>
      <c r="S18" s="236"/>
      <c r="T18" s="161"/>
      <c r="U18" s="283"/>
      <c r="V18" s="153"/>
      <c r="W18" s="236"/>
      <c r="X18" s="161"/>
      <c r="Y18" s="283"/>
      <c r="Z18" s="147">
        <f t="shared" si="4"/>
        <v>4</v>
      </c>
      <c r="AA18" s="249">
        <f t="shared" si="4"/>
        <v>9261.8700000000008</v>
      </c>
    </row>
    <row r="19" spans="1:27" ht="12.75" customHeight="1" x14ac:dyDescent="0.25">
      <c r="A19" s="2" t="s">
        <v>22</v>
      </c>
      <c r="B19" s="159">
        <v>2</v>
      </c>
      <c r="C19" s="306">
        <v>685.75</v>
      </c>
      <c r="D19" s="289">
        <v>1</v>
      </c>
      <c r="E19" s="307">
        <v>175.2</v>
      </c>
      <c r="F19" s="159"/>
      <c r="G19" s="306"/>
      <c r="H19" s="289">
        <v>1</v>
      </c>
      <c r="I19" s="307">
        <v>81.3</v>
      </c>
      <c r="J19" s="159"/>
      <c r="K19" s="306"/>
      <c r="L19" s="289"/>
      <c r="M19" s="307"/>
      <c r="N19" s="159"/>
      <c r="O19" s="306"/>
      <c r="P19" s="289"/>
      <c r="Q19" s="307"/>
      <c r="R19" s="159"/>
      <c r="S19" s="306"/>
      <c r="T19" s="289"/>
      <c r="U19" s="307"/>
      <c r="V19" s="159"/>
      <c r="W19" s="306"/>
      <c r="X19" s="289"/>
      <c r="Y19" s="307"/>
      <c r="Z19" s="302">
        <f t="shared" si="4"/>
        <v>4</v>
      </c>
      <c r="AA19" s="308">
        <f t="shared" si="4"/>
        <v>942.25</v>
      </c>
    </row>
    <row r="20" spans="1:27" ht="12.75" customHeight="1" x14ac:dyDescent="0.25">
      <c r="A20" s="2" t="s">
        <v>47</v>
      </c>
      <c r="B20" s="309"/>
      <c r="C20" s="237"/>
      <c r="D20" s="310"/>
      <c r="E20" s="284"/>
      <c r="F20" s="309"/>
      <c r="G20" s="237"/>
      <c r="H20" s="310"/>
      <c r="I20" s="284"/>
      <c r="J20" s="309">
        <v>2</v>
      </c>
      <c r="K20" s="237">
        <v>377.91</v>
      </c>
      <c r="L20" s="310"/>
      <c r="M20" s="284"/>
      <c r="N20" s="309"/>
      <c r="O20" s="237"/>
      <c r="P20" s="310"/>
      <c r="Q20" s="284"/>
      <c r="R20" s="309"/>
      <c r="S20" s="237"/>
      <c r="T20" s="310"/>
      <c r="U20" s="284"/>
      <c r="V20" s="309"/>
      <c r="W20" s="237"/>
      <c r="X20" s="310"/>
      <c r="Y20" s="284"/>
      <c r="Z20" s="311">
        <f t="shared" si="4"/>
        <v>2</v>
      </c>
      <c r="AA20" s="250">
        <f t="shared" si="4"/>
        <v>377.91</v>
      </c>
    </row>
    <row r="21" spans="1:27" ht="12.75" customHeight="1" x14ac:dyDescent="0.3">
      <c r="A21" s="3" t="s">
        <v>20</v>
      </c>
      <c r="B21" s="153">
        <f t="shared" ref="B21:AA21" si="5">SUM(B16:B20)</f>
        <v>4</v>
      </c>
      <c r="C21" s="238">
        <f t="shared" si="5"/>
        <v>3442</v>
      </c>
      <c r="D21" s="161">
        <f t="shared" si="5"/>
        <v>3</v>
      </c>
      <c r="E21" s="258">
        <f t="shared" si="5"/>
        <v>1931.39</v>
      </c>
      <c r="F21" s="153">
        <f t="shared" si="5"/>
        <v>2</v>
      </c>
      <c r="G21" s="238">
        <f t="shared" si="5"/>
        <v>728.99</v>
      </c>
      <c r="H21" s="161">
        <f t="shared" si="5"/>
        <v>-1</v>
      </c>
      <c r="I21" s="258">
        <f t="shared" si="5"/>
        <v>2354.34</v>
      </c>
      <c r="J21" s="159">
        <f t="shared" si="5"/>
        <v>1</v>
      </c>
      <c r="K21" s="247">
        <f t="shared" si="5"/>
        <v>1603.1100000000001</v>
      </c>
      <c r="L21" s="289">
        <f t="shared" si="5"/>
        <v>1</v>
      </c>
      <c r="M21" s="290">
        <f t="shared" si="5"/>
        <v>522.20000000000005</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10</v>
      </c>
      <c r="AA21" s="303">
        <f t="shared" si="5"/>
        <v>10582.03</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5</v>
      </c>
      <c r="C24" s="236">
        <v>114.45</v>
      </c>
      <c r="D24" s="161">
        <v>49</v>
      </c>
      <c r="E24" s="283">
        <v>475.13</v>
      </c>
      <c r="F24" s="153">
        <v>25</v>
      </c>
      <c r="G24" s="236">
        <v>161.29</v>
      </c>
      <c r="H24" s="161">
        <v>175</v>
      </c>
      <c r="I24" s="283">
        <v>20.3</v>
      </c>
      <c r="J24" s="153">
        <v>89</v>
      </c>
      <c r="K24" s="236">
        <v>350</v>
      </c>
      <c r="L24" s="161">
        <v>25</v>
      </c>
      <c r="M24" s="283">
        <v>36</v>
      </c>
      <c r="N24" s="153"/>
      <c r="O24" s="236"/>
      <c r="P24" s="161"/>
      <c r="Q24" s="283"/>
      <c r="R24" s="153"/>
      <c r="S24" s="236"/>
      <c r="T24" s="161"/>
      <c r="U24" s="283"/>
      <c r="V24" s="153"/>
      <c r="W24" s="236"/>
      <c r="X24" s="161"/>
      <c r="Y24" s="283"/>
      <c r="Z24" s="147">
        <f>B24+D24+F24+H24+J24+L24+N24+P24+R24+T24+V24+X24</f>
        <v>368</v>
      </c>
      <c r="AA24" s="249">
        <f>C24+E24+G24+I24+K24+M24+O24+Q24+S24+U24+W24+Y24</f>
        <v>1157.17</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5</v>
      </c>
      <c r="C26" s="240">
        <f t="shared" si="6"/>
        <v>114.45</v>
      </c>
      <c r="D26" s="285">
        <f t="shared" si="6"/>
        <v>49</v>
      </c>
      <c r="E26" s="286">
        <f t="shared" si="6"/>
        <v>475.13</v>
      </c>
      <c r="F26" s="156">
        <f t="shared" si="6"/>
        <v>25</v>
      </c>
      <c r="G26" s="240">
        <f t="shared" si="6"/>
        <v>161.29</v>
      </c>
      <c r="H26" s="285">
        <f t="shared" si="6"/>
        <v>175</v>
      </c>
      <c r="I26" s="286">
        <f t="shared" si="6"/>
        <v>20.3</v>
      </c>
      <c r="J26" s="156">
        <f t="shared" si="6"/>
        <v>89</v>
      </c>
      <c r="K26" s="240">
        <f t="shared" si="6"/>
        <v>350</v>
      </c>
      <c r="L26" s="285">
        <f t="shared" si="6"/>
        <v>25</v>
      </c>
      <c r="M26" s="286">
        <f t="shared" si="6"/>
        <v>36</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368</v>
      </c>
      <c r="AA26" s="253">
        <f t="shared" si="7"/>
        <v>1157.17</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5760.97</v>
      </c>
      <c r="D28" s="161"/>
      <c r="E28" s="258">
        <f>SUM(E13+E21+E26)</f>
        <v>5020.3100000000004</v>
      </c>
      <c r="F28" s="153"/>
      <c r="G28" s="238">
        <f>SUM(G13+G21+G26)</f>
        <v>2907.6800000000003</v>
      </c>
      <c r="H28" s="161"/>
      <c r="I28" s="258">
        <f>SUM(I13+I21+I26)</f>
        <v>8466.98</v>
      </c>
      <c r="J28" s="153"/>
      <c r="K28" s="238">
        <f>SUM(K13+K21+K26)</f>
        <v>8165.57</v>
      </c>
      <c r="L28" s="161"/>
      <c r="M28" s="258">
        <f>SUM(M13+M21+M26)</f>
        <v>1052.0500000000002</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31373.559999999998</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v>1</v>
      </c>
      <c r="C31" s="236">
        <v>948.69</v>
      </c>
      <c r="D31" s="161">
        <v>1</v>
      </c>
      <c r="E31" s="283">
        <v>829.86</v>
      </c>
      <c r="F31" s="153">
        <v>1</v>
      </c>
      <c r="G31" s="236">
        <v>550.89</v>
      </c>
      <c r="H31" s="161"/>
      <c r="I31" s="283"/>
      <c r="J31" s="153">
        <v>1</v>
      </c>
      <c r="K31" s="236">
        <v>243.82</v>
      </c>
      <c r="L31" s="161">
        <v>1</v>
      </c>
      <c r="M31" s="283">
        <v>263.22000000000003</v>
      </c>
      <c r="N31" s="153"/>
      <c r="O31" s="236"/>
      <c r="P31" s="161"/>
      <c r="Q31" s="283"/>
      <c r="R31" s="153"/>
      <c r="S31" s="236"/>
      <c r="T31" s="161"/>
      <c r="U31" s="283"/>
      <c r="V31" s="153"/>
      <c r="W31" s="236"/>
      <c r="X31" s="161"/>
      <c r="Y31" s="283"/>
      <c r="Z31" s="149">
        <f t="shared" ref="Z31:AA33" si="8">SUM(B31+D31+F31+H31+J31+L31+N31+P31+R31+T31+V31+X31)</f>
        <v>5</v>
      </c>
      <c r="AA31" s="255">
        <f t="shared" si="8"/>
        <v>2836.4800000000005</v>
      </c>
    </row>
    <row r="32" spans="1:27" s="14" customFormat="1" x14ac:dyDescent="0.25">
      <c r="A32" s="13" t="s">
        <v>53</v>
      </c>
      <c r="B32" s="153"/>
      <c r="C32" s="236"/>
      <c r="D32" s="161"/>
      <c r="E32" s="283"/>
      <c r="F32" s="153"/>
      <c r="G32" s="236"/>
      <c r="H32" s="161"/>
      <c r="I32" s="283"/>
      <c r="J32" s="153"/>
      <c r="K32" s="236"/>
      <c r="L32" s="161"/>
      <c r="M32" s="283"/>
      <c r="N32" s="153"/>
      <c r="O32" s="236"/>
      <c r="P32" s="161"/>
      <c r="Q32" s="283"/>
      <c r="R32" s="153"/>
      <c r="S32" s="236"/>
      <c r="T32" s="161"/>
      <c r="U32" s="283"/>
      <c r="V32" s="153"/>
      <c r="W32" s="236"/>
      <c r="X32" s="161"/>
      <c r="Y32" s="283"/>
      <c r="Z32" s="149">
        <f t="shared" si="8"/>
        <v>0</v>
      </c>
      <c r="AA32" s="255">
        <f t="shared" si="8"/>
        <v>0</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1</v>
      </c>
      <c r="C34" s="241">
        <f t="shared" si="9"/>
        <v>948.69</v>
      </c>
      <c r="D34" s="287">
        <f t="shared" si="9"/>
        <v>1</v>
      </c>
      <c r="E34" s="288">
        <f t="shared" si="9"/>
        <v>829.86</v>
      </c>
      <c r="F34" s="157">
        <f t="shared" si="9"/>
        <v>1</v>
      </c>
      <c r="G34" s="241">
        <f t="shared" si="9"/>
        <v>550.89</v>
      </c>
      <c r="H34" s="287">
        <f t="shared" si="9"/>
        <v>0</v>
      </c>
      <c r="I34" s="288">
        <f t="shared" si="9"/>
        <v>0</v>
      </c>
      <c r="J34" s="157">
        <f t="shared" si="9"/>
        <v>1</v>
      </c>
      <c r="K34" s="241">
        <f t="shared" si="9"/>
        <v>243.82</v>
      </c>
      <c r="L34" s="287">
        <f t="shared" si="9"/>
        <v>1</v>
      </c>
      <c r="M34" s="288">
        <f t="shared" si="9"/>
        <v>263.22000000000003</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5</v>
      </c>
      <c r="AA34" s="254">
        <f t="shared" si="9"/>
        <v>2836.4800000000005</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3995.98</v>
      </c>
      <c r="D38" s="151"/>
      <c r="E38" s="242">
        <f>E28-E5-E34</f>
        <v>3672.0500000000006</v>
      </c>
      <c r="F38" s="158"/>
      <c r="G38" s="242">
        <f>G28-G5-G34</f>
        <v>1987.4900000000002</v>
      </c>
      <c r="H38" s="151"/>
      <c r="I38" s="242">
        <f>I28-I5-I34</f>
        <v>6575.1799999999994</v>
      </c>
      <c r="J38" s="151"/>
      <c r="K38" s="242">
        <f>K28-K5-K34</f>
        <v>5591.85</v>
      </c>
      <c r="L38" s="151"/>
      <c r="M38" s="242">
        <f>M28-M5-M34</f>
        <v>565.93000000000018</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22388.48</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84</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1440</v>
      </c>
      <c r="C3" s="236">
        <v>13307.3</v>
      </c>
      <c r="D3" s="161">
        <v>556</v>
      </c>
      <c r="E3" s="283">
        <v>5568.8</v>
      </c>
      <c r="F3" s="153">
        <v>305</v>
      </c>
      <c r="G3" s="236">
        <v>2396.6</v>
      </c>
      <c r="H3" s="161">
        <v>435</v>
      </c>
      <c r="I3" s="283">
        <v>3569.9</v>
      </c>
      <c r="J3" s="153">
        <v>157</v>
      </c>
      <c r="K3" s="236">
        <v>1328.5</v>
      </c>
      <c r="L3" s="161">
        <v>73</v>
      </c>
      <c r="M3" s="283">
        <v>456.1</v>
      </c>
      <c r="N3" s="153"/>
      <c r="O3" s="236"/>
      <c r="P3" s="161"/>
      <c r="Q3" s="283"/>
      <c r="R3" s="153"/>
      <c r="S3" s="236"/>
      <c r="T3" s="161"/>
      <c r="U3" s="283"/>
      <c r="V3" s="153"/>
      <c r="W3" s="236"/>
      <c r="X3" s="161"/>
      <c r="Y3" s="283"/>
      <c r="Z3" s="147">
        <f>B3+D3+F3+H3+J3+L3+N3+P3+R3+T3+V3+X3</f>
        <v>2966</v>
      </c>
      <c r="AA3" s="249">
        <f>C3+E3+G3+I3+K3+M3+O3+Q3+S3+U3+W3+Y3</f>
        <v>26627.199999999997</v>
      </c>
    </row>
    <row r="4" spans="1:29" ht="12.75" customHeight="1" x14ac:dyDescent="0.25">
      <c r="A4" s="2" t="s">
        <v>38</v>
      </c>
      <c r="B4" s="153"/>
      <c r="C4" s="237">
        <v>2854</v>
      </c>
      <c r="D4" s="161"/>
      <c r="E4" s="284">
        <v>1088</v>
      </c>
      <c r="F4" s="153"/>
      <c r="G4" s="237">
        <v>606</v>
      </c>
      <c r="H4" s="161"/>
      <c r="I4" s="284">
        <v>848</v>
      </c>
      <c r="J4" s="153"/>
      <c r="K4" s="237">
        <v>306</v>
      </c>
      <c r="L4" s="161"/>
      <c r="M4" s="284">
        <v>140</v>
      </c>
      <c r="N4" s="153"/>
      <c r="O4" s="237"/>
      <c r="P4" s="161"/>
      <c r="Q4" s="284"/>
      <c r="R4" s="153"/>
      <c r="S4" s="237"/>
      <c r="T4" s="161"/>
      <c r="U4" s="284"/>
      <c r="V4" s="153"/>
      <c r="W4" s="237"/>
      <c r="X4" s="161"/>
      <c r="Y4" s="284"/>
      <c r="Z4" s="147"/>
      <c r="AA4" s="250">
        <f>C4+E4+G4+I4+K4+M4+O4+Q4+S4+U4+W4+Y4</f>
        <v>5842</v>
      </c>
    </row>
    <row r="5" spans="1:29" ht="12.75" customHeight="1" x14ac:dyDescent="0.3">
      <c r="A5" s="3" t="s">
        <v>15</v>
      </c>
      <c r="B5" s="153"/>
      <c r="C5" s="238">
        <f>SUM(C3:C4)</f>
        <v>16161.3</v>
      </c>
      <c r="D5" s="161"/>
      <c r="E5" s="258">
        <f>SUM(E3:E4)</f>
        <v>6656.8</v>
      </c>
      <c r="F5" s="153"/>
      <c r="G5" s="238">
        <f>SUM(G3:G4)</f>
        <v>3002.6</v>
      </c>
      <c r="H5" s="161"/>
      <c r="I5" s="258">
        <f>SUM(I3:I4)</f>
        <v>4417.8999999999996</v>
      </c>
      <c r="J5" s="153"/>
      <c r="K5" s="238">
        <f>SUM(K3:K4)</f>
        <v>1634.5</v>
      </c>
      <c r="L5" s="161"/>
      <c r="M5" s="258">
        <f>SUM(M3:M4)</f>
        <v>596.1</v>
      </c>
      <c r="N5" s="153"/>
      <c r="O5" s="238">
        <f>SUM(O3:O4)</f>
        <v>0</v>
      </c>
      <c r="P5" s="161"/>
      <c r="Q5" s="258">
        <f>SUM(Q3:Q4)</f>
        <v>0</v>
      </c>
      <c r="R5" s="153"/>
      <c r="S5" s="238">
        <f>SUM(S3:S4)</f>
        <v>0</v>
      </c>
      <c r="T5" s="161"/>
      <c r="U5" s="258">
        <f>SUM(U3:U4)</f>
        <v>0</v>
      </c>
      <c r="V5" s="153"/>
      <c r="W5" s="238">
        <f>SUM(W3:W4)</f>
        <v>0</v>
      </c>
      <c r="X5" s="161"/>
      <c r="Y5" s="258">
        <f>SUM(Y3:Y4)</f>
        <v>0</v>
      </c>
      <c r="Z5" s="147"/>
      <c r="AA5" s="251">
        <f>SUM(AA3:AA4)</f>
        <v>32469.199999999997</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773312.33</v>
      </c>
      <c r="D7" s="161"/>
      <c r="E7" s="307">
        <v>210960.3</v>
      </c>
      <c r="F7" s="153"/>
      <c r="G7" s="306">
        <v>124337.78</v>
      </c>
      <c r="H7" s="161"/>
      <c r="I7" s="307">
        <v>131062.7</v>
      </c>
      <c r="J7" s="153"/>
      <c r="K7" s="306">
        <v>44943.41</v>
      </c>
      <c r="L7" s="161"/>
      <c r="M7" s="307">
        <v>25605.59</v>
      </c>
      <c r="N7" s="153"/>
      <c r="O7" s="306"/>
      <c r="P7" s="161"/>
      <c r="Q7" s="307"/>
      <c r="R7" s="153"/>
      <c r="S7" s="306"/>
      <c r="T7" s="161"/>
      <c r="U7" s="307"/>
      <c r="V7" s="153"/>
      <c r="W7" s="306"/>
      <c r="X7" s="161"/>
      <c r="Y7" s="307"/>
      <c r="Z7" s="147"/>
      <c r="AA7" s="321">
        <f>C7+E7+G7+I7+K7+M7+O7+Q7+S7+U7+W7+Y7</f>
        <v>1310222.1099999999</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684</v>
      </c>
      <c r="C10" s="236">
        <v>38340.769999999997</v>
      </c>
      <c r="D10" s="161">
        <v>267</v>
      </c>
      <c r="E10" s="283">
        <v>11352.66</v>
      </c>
      <c r="F10" s="153">
        <v>185</v>
      </c>
      <c r="G10" s="236">
        <v>9049.59</v>
      </c>
      <c r="H10" s="161">
        <v>255</v>
      </c>
      <c r="I10" s="283">
        <v>9288.2199999999993</v>
      </c>
      <c r="J10" s="153">
        <v>66</v>
      </c>
      <c r="K10" s="236">
        <v>3015.91</v>
      </c>
      <c r="L10" s="161">
        <v>31</v>
      </c>
      <c r="M10" s="283">
        <v>1345.07</v>
      </c>
      <c r="N10" s="153"/>
      <c r="O10" s="236"/>
      <c r="P10" s="161"/>
      <c r="Q10" s="283"/>
      <c r="R10" s="153"/>
      <c r="S10" s="236"/>
      <c r="T10" s="161"/>
      <c r="U10" s="283"/>
      <c r="V10" s="153"/>
      <c r="W10" s="236"/>
      <c r="X10" s="161"/>
      <c r="Y10" s="283"/>
      <c r="Z10" s="147">
        <f t="shared" ref="Z10" si="0">B10+D10+F10+H10+J10+L10+N10+P10+R10+T10+V10+X10</f>
        <v>1488</v>
      </c>
      <c r="AA10" s="249">
        <f t="shared" ref="AA10" si="1">C10+E10+G10+I10+K10+M10+O10+Q10+S10+U10+W10+Y10</f>
        <v>72392.22</v>
      </c>
    </row>
    <row r="11" spans="1:29" ht="12.75" customHeight="1" x14ac:dyDescent="0.25">
      <c r="A11" s="69" t="s">
        <v>93</v>
      </c>
      <c r="B11" s="153">
        <v>227</v>
      </c>
      <c r="C11" s="236">
        <v>4427.28</v>
      </c>
      <c r="D11" s="161">
        <v>40</v>
      </c>
      <c r="E11" s="283">
        <v>517.36</v>
      </c>
      <c r="F11" s="153">
        <v>7</v>
      </c>
      <c r="G11" s="236">
        <v>137.37</v>
      </c>
      <c r="H11" s="161">
        <v>3</v>
      </c>
      <c r="I11" s="283">
        <v>25.14</v>
      </c>
      <c r="J11" s="153"/>
      <c r="K11" s="236"/>
      <c r="L11" s="161"/>
      <c r="M11" s="283"/>
      <c r="N11" s="153"/>
      <c r="O11" s="236"/>
      <c r="P11" s="161"/>
      <c r="Q11" s="283"/>
      <c r="R11" s="153"/>
      <c r="S11" s="236"/>
      <c r="T11" s="161"/>
      <c r="U11" s="283"/>
      <c r="V11" s="153"/>
      <c r="W11" s="236"/>
      <c r="X11" s="161"/>
      <c r="Y11" s="283"/>
      <c r="Z11" s="147">
        <f t="shared" ref="Z11:AA12" si="2">B11+D11+F11+H11+J11+L11+N11+P11+R11+T11+V11+X11</f>
        <v>277</v>
      </c>
      <c r="AA11" s="249">
        <f t="shared" si="2"/>
        <v>5107.1499999999996</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911</v>
      </c>
      <c r="C13" s="238">
        <f t="shared" si="3"/>
        <v>42768.049999999996</v>
      </c>
      <c r="D13" s="161">
        <f t="shared" si="3"/>
        <v>307</v>
      </c>
      <c r="E13" s="258">
        <f t="shared" si="3"/>
        <v>11870.02</v>
      </c>
      <c r="F13" s="153">
        <f t="shared" si="3"/>
        <v>192</v>
      </c>
      <c r="G13" s="238">
        <f t="shared" si="3"/>
        <v>9186.9600000000009</v>
      </c>
      <c r="H13" s="161">
        <f t="shared" si="3"/>
        <v>258</v>
      </c>
      <c r="I13" s="258">
        <f t="shared" si="3"/>
        <v>9313.3599999999988</v>
      </c>
      <c r="J13" s="153">
        <f t="shared" si="3"/>
        <v>66</v>
      </c>
      <c r="K13" s="238">
        <f t="shared" si="3"/>
        <v>3015.91</v>
      </c>
      <c r="L13" s="161">
        <f t="shared" si="3"/>
        <v>31</v>
      </c>
      <c r="M13" s="258">
        <f t="shared" si="3"/>
        <v>1345.07</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1765</v>
      </c>
      <c r="AA13" s="303">
        <f t="shared" si="3"/>
        <v>77499.37</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-1</v>
      </c>
      <c r="C18" s="236">
        <v>2226.6</v>
      </c>
      <c r="D18" s="161">
        <v>2</v>
      </c>
      <c r="E18" s="283">
        <v>909.86</v>
      </c>
      <c r="F18" s="153">
        <v>2</v>
      </c>
      <c r="G18" s="236">
        <v>588.39</v>
      </c>
      <c r="H18" s="161">
        <v>3</v>
      </c>
      <c r="I18" s="283">
        <v>786.55</v>
      </c>
      <c r="J18" s="153">
        <v>5</v>
      </c>
      <c r="K18" s="236">
        <v>1647.31</v>
      </c>
      <c r="L18" s="161">
        <v>1</v>
      </c>
      <c r="M18" s="283">
        <v>402.8</v>
      </c>
      <c r="N18" s="153"/>
      <c r="O18" s="236"/>
      <c r="P18" s="161"/>
      <c r="Q18" s="283"/>
      <c r="R18" s="153"/>
      <c r="S18" s="236"/>
      <c r="T18" s="161"/>
      <c r="U18" s="283"/>
      <c r="V18" s="153"/>
      <c r="W18" s="236"/>
      <c r="X18" s="161"/>
      <c r="Y18" s="283"/>
      <c r="Z18" s="147">
        <f t="shared" si="4"/>
        <v>12</v>
      </c>
      <c r="AA18" s="249">
        <f t="shared" si="4"/>
        <v>6561.5099999999993</v>
      </c>
    </row>
    <row r="19" spans="1:27" ht="12.75" customHeight="1" x14ac:dyDescent="0.25">
      <c r="A19" s="2" t="s">
        <v>22</v>
      </c>
      <c r="B19" s="159">
        <v>37</v>
      </c>
      <c r="C19" s="306">
        <v>17119.53</v>
      </c>
      <c r="D19" s="289">
        <v>18</v>
      </c>
      <c r="E19" s="307">
        <v>9841.92</v>
      </c>
      <c r="F19" s="159">
        <v>13</v>
      </c>
      <c r="G19" s="306">
        <v>6597.79</v>
      </c>
      <c r="H19" s="289">
        <v>8</v>
      </c>
      <c r="I19" s="307">
        <v>3902.29</v>
      </c>
      <c r="J19" s="159">
        <v>7</v>
      </c>
      <c r="K19" s="306">
        <v>5243.84</v>
      </c>
      <c r="L19" s="289">
        <v>5</v>
      </c>
      <c r="M19" s="307">
        <v>2152.11</v>
      </c>
      <c r="N19" s="159"/>
      <c r="O19" s="306"/>
      <c r="P19" s="289"/>
      <c r="Q19" s="307"/>
      <c r="R19" s="159"/>
      <c r="S19" s="306"/>
      <c r="T19" s="289"/>
      <c r="U19" s="307"/>
      <c r="V19" s="159"/>
      <c r="W19" s="306"/>
      <c r="X19" s="289"/>
      <c r="Y19" s="307"/>
      <c r="Z19" s="302">
        <f t="shared" si="4"/>
        <v>88</v>
      </c>
      <c r="AA19" s="308">
        <f t="shared" si="4"/>
        <v>44857.479999999996</v>
      </c>
    </row>
    <row r="20" spans="1:27" ht="12.75" customHeight="1" x14ac:dyDescent="0.25">
      <c r="A20" s="2" t="s">
        <v>47</v>
      </c>
      <c r="B20" s="309">
        <v>1</v>
      </c>
      <c r="C20" s="237">
        <v>7.4</v>
      </c>
      <c r="D20" s="310">
        <v>1</v>
      </c>
      <c r="E20" s="284">
        <v>496.15</v>
      </c>
      <c r="F20" s="309">
        <v>1</v>
      </c>
      <c r="G20" s="237">
        <v>139</v>
      </c>
      <c r="H20" s="310">
        <v>1</v>
      </c>
      <c r="I20" s="284">
        <v>604.24</v>
      </c>
      <c r="J20" s="309"/>
      <c r="K20" s="237"/>
      <c r="L20" s="310"/>
      <c r="M20" s="284"/>
      <c r="N20" s="309"/>
      <c r="O20" s="237"/>
      <c r="P20" s="310"/>
      <c r="Q20" s="284"/>
      <c r="R20" s="309"/>
      <c r="S20" s="237"/>
      <c r="T20" s="310"/>
      <c r="U20" s="284"/>
      <c r="V20" s="309"/>
      <c r="W20" s="237"/>
      <c r="X20" s="310"/>
      <c r="Y20" s="284"/>
      <c r="Z20" s="311">
        <f t="shared" si="4"/>
        <v>4</v>
      </c>
      <c r="AA20" s="250">
        <f t="shared" si="4"/>
        <v>1246.79</v>
      </c>
    </row>
    <row r="21" spans="1:27" ht="12.75" customHeight="1" x14ac:dyDescent="0.3">
      <c r="A21" s="3" t="s">
        <v>20</v>
      </c>
      <c r="B21" s="153">
        <f t="shared" ref="B21:AA21" si="5">SUM(B16:B20)</f>
        <v>37</v>
      </c>
      <c r="C21" s="238">
        <f t="shared" si="5"/>
        <v>19353.53</v>
      </c>
      <c r="D21" s="161">
        <f t="shared" si="5"/>
        <v>21</v>
      </c>
      <c r="E21" s="258">
        <f t="shared" si="5"/>
        <v>11247.93</v>
      </c>
      <c r="F21" s="153">
        <f t="shared" si="5"/>
        <v>16</v>
      </c>
      <c r="G21" s="238">
        <f t="shared" si="5"/>
        <v>7325.18</v>
      </c>
      <c r="H21" s="161">
        <f t="shared" si="5"/>
        <v>12</v>
      </c>
      <c r="I21" s="258">
        <f t="shared" si="5"/>
        <v>5293.08</v>
      </c>
      <c r="J21" s="159">
        <f t="shared" si="5"/>
        <v>12</v>
      </c>
      <c r="K21" s="247">
        <f t="shared" si="5"/>
        <v>6891.15</v>
      </c>
      <c r="L21" s="289">
        <f t="shared" si="5"/>
        <v>6</v>
      </c>
      <c r="M21" s="290">
        <f t="shared" si="5"/>
        <v>2554.9100000000003</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104</v>
      </c>
      <c r="AA21" s="303">
        <f t="shared" si="5"/>
        <v>52665.78</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255</v>
      </c>
      <c r="C24" s="236">
        <v>7394.28</v>
      </c>
      <c r="D24" s="161">
        <v>264</v>
      </c>
      <c r="E24" s="283">
        <v>5477.21</v>
      </c>
      <c r="F24" s="153">
        <v>232</v>
      </c>
      <c r="G24" s="236">
        <v>3005.28</v>
      </c>
      <c r="H24" s="161">
        <v>267</v>
      </c>
      <c r="I24" s="283">
        <v>652.75</v>
      </c>
      <c r="J24" s="153">
        <v>61</v>
      </c>
      <c r="K24" s="236">
        <v>250.48</v>
      </c>
      <c r="L24" s="161">
        <v>46</v>
      </c>
      <c r="M24" s="283">
        <v>153.66</v>
      </c>
      <c r="N24" s="153"/>
      <c r="O24" s="236"/>
      <c r="P24" s="161"/>
      <c r="Q24" s="283"/>
      <c r="R24" s="153"/>
      <c r="S24" s="236"/>
      <c r="T24" s="161"/>
      <c r="U24" s="283"/>
      <c r="V24" s="153"/>
      <c r="W24" s="236"/>
      <c r="X24" s="161"/>
      <c r="Y24" s="283"/>
      <c r="Z24" s="147">
        <f>B24+D24+F24+H24+J24+L24+N24+P24+R24+T24+V24+X24</f>
        <v>1125</v>
      </c>
      <c r="AA24" s="249">
        <f>C24+E24+G24+I24+K24+M24+O24+Q24+S24+U24+W24+Y24</f>
        <v>16933.66</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255</v>
      </c>
      <c r="C26" s="240">
        <f t="shared" si="6"/>
        <v>7394.28</v>
      </c>
      <c r="D26" s="285">
        <f t="shared" si="6"/>
        <v>264</v>
      </c>
      <c r="E26" s="286">
        <f t="shared" si="6"/>
        <v>5477.21</v>
      </c>
      <c r="F26" s="156">
        <f t="shared" si="6"/>
        <v>232</v>
      </c>
      <c r="G26" s="240">
        <f t="shared" si="6"/>
        <v>3005.28</v>
      </c>
      <c r="H26" s="285">
        <f t="shared" si="6"/>
        <v>267</v>
      </c>
      <c r="I26" s="286">
        <f t="shared" si="6"/>
        <v>652.75</v>
      </c>
      <c r="J26" s="156">
        <f t="shared" si="6"/>
        <v>61</v>
      </c>
      <c r="K26" s="240">
        <f t="shared" si="6"/>
        <v>250.48</v>
      </c>
      <c r="L26" s="285">
        <f t="shared" si="6"/>
        <v>46</v>
      </c>
      <c r="M26" s="286">
        <f t="shared" si="6"/>
        <v>153.66</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1125</v>
      </c>
      <c r="AA26" s="253">
        <f t="shared" si="7"/>
        <v>16933.66</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69515.86</v>
      </c>
      <c r="D28" s="161"/>
      <c r="E28" s="258">
        <f>SUM(E13+E21+E26)</f>
        <v>28595.16</v>
      </c>
      <c r="F28" s="153"/>
      <c r="G28" s="238">
        <f>SUM(G13+G21+G26)</f>
        <v>19517.419999999998</v>
      </c>
      <c r="H28" s="161"/>
      <c r="I28" s="258">
        <f>SUM(I13+I21+I26)</f>
        <v>15259.189999999999</v>
      </c>
      <c r="J28" s="153"/>
      <c r="K28" s="238">
        <f>SUM(K13+K21+K26)</f>
        <v>10157.539999999999</v>
      </c>
      <c r="L28" s="161"/>
      <c r="M28" s="258">
        <f>SUM(M13+M21+M26)</f>
        <v>4053.6400000000003</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147098.81</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v>3</v>
      </c>
      <c r="C31" s="236">
        <v>1070.4000000000001</v>
      </c>
      <c r="D31" s="161">
        <v>3</v>
      </c>
      <c r="E31" s="283">
        <v>2437.39</v>
      </c>
      <c r="F31" s="153"/>
      <c r="G31" s="236"/>
      <c r="H31" s="161"/>
      <c r="I31" s="283"/>
      <c r="J31" s="153">
        <v>5</v>
      </c>
      <c r="K31" s="236">
        <v>932.09</v>
      </c>
      <c r="L31" s="161"/>
      <c r="M31" s="283"/>
      <c r="N31" s="153"/>
      <c r="O31" s="236"/>
      <c r="P31" s="161"/>
      <c r="Q31" s="283"/>
      <c r="R31" s="153"/>
      <c r="S31" s="236"/>
      <c r="T31" s="161"/>
      <c r="U31" s="283"/>
      <c r="V31" s="153"/>
      <c r="W31" s="236"/>
      <c r="X31" s="161"/>
      <c r="Y31" s="283"/>
      <c r="Z31" s="149">
        <f t="shared" ref="Z31:AA33" si="8">SUM(B31+D31+F31+H31+J31+L31+N31+P31+R31+T31+V31+X31)</f>
        <v>11</v>
      </c>
      <c r="AA31" s="255">
        <f t="shared" si="8"/>
        <v>4439.88</v>
      </c>
    </row>
    <row r="32" spans="1:27" s="14" customFormat="1" x14ac:dyDescent="0.25">
      <c r="A32" s="13" t="s">
        <v>53</v>
      </c>
      <c r="B32" s="153">
        <v>13</v>
      </c>
      <c r="C32" s="236">
        <v>1654.06</v>
      </c>
      <c r="D32" s="161">
        <v>26</v>
      </c>
      <c r="E32" s="283">
        <v>2968</v>
      </c>
      <c r="F32" s="153">
        <v>2</v>
      </c>
      <c r="G32" s="236">
        <v>166.28</v>
      </c>
      <c r="H32" s="161"/>
      <c r="I32" s="283"/>
      <c r="J32" s="153"/>
      <c r="K32" s="236"/>
      <c r="L32" s="161">
        <v>1</v>
      </c>
      <c r="M32" s="283">
        <v>156.1</v>
      </c>
      <c r="N32" s="153"/>
      <c r="O32" s="236"/>
      <c r="P32" s="161"/>
      <c r="Q32" s="283"/>
      <c r="R32" s="153"/>
      <c r="S32" s="236"/>
      <c r="T32" s="161"/>
      <c r="U32" s="283"/>
      <c r="V32" s="153"/>
      <c r="W32" s="236"/>
      <c r="X32" s="161"/>
      <c r="Y32" s="283"/>
      <c r="Z32" s="149">
        <f t="shared" si="8"/>
        <v>42</v>
      </c>
      <c r="AA32" s="255">
        <f t="shared" si="8"/>
        <v>4944.4399999999996</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16</v>
      </c>
      <c r="C34" s="241">
        <f t="shared" si="9"/>
        <v>2724.46</v>
      </c>
      <c r="D34" s="287">
        <f t="shared" si="9"/>
        <v>29</v>
      </c>
      <c r="E34" s="288">
        <f t="shared" si="9"/>
        <v>5405.3899999999994</v>
      </c>
      <c r="F34" s="157">
        <f t="shared" si="9"/>
        <v>2</v>
      </c>
      <c r="G34" s="241">
        <f t="shared" si="9"/>
        <v>166.28</v>
      </c>
      <c r="H34" s="287">
        <f t="shared" si="9"/>
        <v>0</v>
      </c>
      <c r="I34" s="288">
        <f t="shared" si="9"/>
        <v>0</v>
      </c>
      <c r="J34" s="157">
        <f t="shared" si="9"/>
        <v>5</v>
      </c>
      <c r="K34" s="241">
        <f t="shared" si="9"/>
        <v>932.09</v>
      </c>
      <c r="L34" s="287">
        <f t="shared" si="9"/>
        <v>1</v>
      </c>
      <c r="M34" s="288">
        <f t="shared" si="9"/>
        <v>156.1</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53</v>
      </c>
      <c r="AA34" s="254">
        <f t="shared" si="9"/>
        <v>9384.32</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50630.1</v>
      </c>
      <c r="D38" s="151"/>
      <c r="E38" s="242">
        <f>E28-E5-E34</f>
        <v>16532.97</v>
      </c>
      <c r="F38" s="158"/>
      <c r="G38" s="242">
        <f>G28-G5-G34</f>
        <v>16348.539999999999</v>
      </c>
      <c r="H38" s="151"/>
      <c r="I38" s="242">
        <f>I28-I5-I34</f>
        <v>10841.289999999999</v>
      </c>
      <c r="J38" s="151"/>
      <c r="K38" s="242">
        <f>K28-K5-K34</f>
        <v>7590.9499999999989</v>
      </c>
      <c r="L38" s="151"/>
      <c r="M38" s="242">
        <f>M28-M5-M34</f>
        <v>3301.4400000000005</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105245.29000000001</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85</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197</v>
      </c>
      <c r="C3" s="236">
        <v>1189.9000000000001</v>
      </c>
      <c r="D3" s="161">
        <v>200</v>
      </c>
      <c r="E3" s="283">
        <v>1252.2</v>
      </c>
      <c r="F3" s="153">
        <v>268</v>
      </c>
      <c r="G3" s="236">
        <v>1691.9</v>
      </c>
      <c r="H3" s="161">
        <v>206</v>
      </c>
      <c r="I3" s="283">
        <v>1596.9</v>
      </c>
      <c r="J3" s="153">
        <v>171</v>
      </c>
      <c r="K3" s="236">
        <v>1139.9000000000001</v>
      </c>
      <c r="L3" s="161">
        <v>152</v>
      </c>
      <c r="M3" s="283">
        <v>1098.3</v>
      </c>
      <c r="N3" s="153"/>
      <c r="O3" s="236"/>
      <c r="P3" s="161"/>
      <c r="Q3" s="283"/>
      <c r="R3" s="153"/>
      <c r="S3" s="236"/>
      <c r="T3" s="161"/>
      <c r="U3" s="283"/>
      <c r="V3" s="153"/>
      <c r="W3" s="236"/>
      <c r="X3" s="161"/>
      <c r="Y3" s="283"/>
      <c r="Z3" s="147">
        <f>B3+D3+F3+H3+J3+L3+N3+P3+R3+T3+V3+X3</f>
        <v>1194</v>
      </c>
      <c r="AA3" s="249">
        <f>C3+E3+G3+I3+K3+M3+O3+Q3+S3+U3+W3+Y3</f>
        <v>7969.0999999999995</v>
      </c>
    </row>
    <row r="4" spans="1:29" ht="12.75" customHeight="1" x14ac:dyDescent="0.25">
      <c r="A4" s="2" t="s">
        <v>38</v>
      </c>
      <c r="B4" s="153"/>
      <c r="C4" s="237">
        <v>386</v>
      </c>
      <c r="D4" s="161"/>
      <c r="E4" s="284">
        <v>386</v>
      </c>
      <c r="F4" s="153"/>
      <c r="G4" s="237">
        <v>520</v>
      </c>
      <c r="H4" s="161"/>
      <c r="I4" s="284">
        <v>388</v>
      </c>
      <c r="J4" s="153"/>
      <c r="K4" s="237">
        <v>336</v>
      </c>
      <c r="L4" s="161"/>
      <c r="M4" s="284">
        <v>280</v>
      </c>
      <c r="N4" s="153"/>
      <c r="O4" s="237"/>
      <c r="P4" s="161"/>
      <c r="Q4" s="284"/>
      <c r="R4" s="153"/>
      <c r="S4" s="237"/>
      <c r="T4" s="161"/>
      <c r="U4" s="284"/>
      <c r="V4" s="153"/>
      <c r="W4" s="237"/>
      <c r="X4" s="161"/>
      <c r="Y4" s="284"/>
      <c r="Z4" s="147"/>
      <c r="AA4" s="250">
        <f>C4+E4+G4+I4+K4+M4+O4+Q4+S4+U4+W4+Y4</f>
        <v>2296</v>
      </c>
    </row>
    <row r="5" spans="1:29" ht="12.75" customHeight="1" x14ac:dyDescent="0.3">
      <c r="A5" s="3" t="s">
        <v>15</v>
      </c>
      <c r="B5" s="153"/>
      <c r="C5" s="238">
        <f>SUM(C3:C4)</f>
        <v>1575.9</v>
      </c>
      <c r="D5" s="161"/>
      <c r="E5" s="258">
        <f>SUM(E3:E4)</f>
        <v>1638.2</v>
      </c>
      <c r="F5" s="153"/>
      <c r="G5" s="238">
        <f>SUM(G3:G4)</f>
        <v>2211.9</v>
      </c>
      <c r="H5" s="161"/>
      <c r="I5" s="258">
        <f>SUM(I3:I4)</f>
        <v>1984.9</v>
      </c>
      <c r="J5" s="153"/>
      <c r="K5" s="238">
        <f>SUM(K3:K4)</f>
        <v>1475.9</v>
      </c>
      <c r="L5" s="161"/>
      <c r="M5" s="258">
        <f>SUM(M3:M4)</f>
        <v>1378.3</v>
      </c>
      <c r="N5" s="153"/>
      <c r="O5" s="238">
        <f>SUM(O3:O4)</f>
        <v>0</v>
      </c>
      <c r="P5" s="161"/>
      <c r="Q5" s="258">
        <f>SUM(Q3:Q4)</f>
        <v>0</v>
      </c>
      <c r="R5" s="153"/>
      <c r="S5" s="238">
        <f>SUM(S3:S4)</f>
        <v>0</v>
      </c>
      <c r="T5" s="161"/>
      <c r="U5" s="258">
        <f>SUM(U3:U4)</f>
        <v>0</v>
      </c>
      <c r="V5" s="153"/>
      <c r="W5" s="238">
        <f>SUM(W3:W4)</f>
        <v>0</v>
      </c>
      <c r="X5" s="161"/>
      <c r="Y5" s="258">
        <f>SUM(Y3:Y4)</f>
        <v>0</v>
      </c>
      <c r="Z5" s="147"/>
      <c r="AA5" s="251">
        <f>SUM(AA3:AA4)</f>
        <v>10265.099999999999</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68111.67</v>
      </c>
      <c r="D7" s="161"/>
      <c r="E7" s="307">
        <v>69812.47</v>
      </c>
      <c r="F7" s="153"/>
      <c r="G7" s="306">
        <v>89221.04</v>
      </c>
      <c r="H7" s="161"/>
      <c r="I7" s="307">
        <v>56487.17</v>
      </c>
      <c r="J7" s="153"/>
      <c r="K7" s="306">
        <v>57575.53</v>
      </c>
      <c r="L7" s="161"/>
      <c r="M7" s="307">
        <v>45447.35</v>
      </c>
      <c r="N7" s="153"/>
      <c r="O7" s="306"/>
      <c r="P7" s="161"/>
      <c r="Q7" s="307"/>
      <c r="R7" s="153"/>
      <c r="S7" s="306"/>
      <c r="T7" s="161"/>
      <c r="U7" s="307"/>
      <c r="V7" s="153"/>
      <c r="W7" s="306"/>
      <c r="X7" s="161"/>
      <c r="Y7" s="307"/>
      <c r="Z7" s="147"/>
      <c r="AA7" s="321">
        <f>C7+E7+G7+I7+K7+M7+O7+Q7+S7+U7+W7+Y7</f>
        <v>386655.23</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120</v>
      </c>
      <c r="C10" s="236">
        <v>4293.9399999999996</v>
      </c>
      <c r="D10" s="161">
        <v>104</v>
      </c>
      <c r="E10" s="283">
        <v>4567.5200000000004</v>
      </c>
      <c r="F10" s="153">
        <v>144</v>
      </c>
      <c r="G10" s="236">
        <v>5266.92</v>
      </c>
      <c r="H10" s="161">
        <v>93</v>
      </c>
      <c r="I10" s="283">
        <v>2789.89</v>
      </c>
      <c r="J10" s="153">
        <v>95</v>
      </c>
      <c r="K10" s="236">
        <v>3499.68</v>
      </c>
      <c r="L10" s="161">
        <v>54</v>
      </c>
      <c r="M10" s="283">
        <v>1831.54</v>
      </c>
      <c r="N10" s="153"/>
      <c r="O10" s="236"/>
      <c r="P10" s="161"/>
      <c r="Q10" s="283"/>
      <c r="R10" s="153"/>
      <c r="S10" s="236"/>
      <c r="T10" s="161"/>
      <c r="U10" s="283"/>
      <c r="V10" s="153"/>
      <c r="W10" s="236"/>
      <c r="X10" s="161"/>
      <c r="Y10" s="283"/>
      <c r="Z10" s="147">
        <f t="shared" ref="Z10" si="0">B10+D10+F10+H10+J10+L10+N10+P10+R10+T10+V10+X10</f>
        <v>610</v>
      </c>
      <c r="AA10" s="249">
        <f t="shared" ref="AA10" si="1">C10+E10+G10+I10+K10+M10+O10+Q10+S10+U10+W10+Y10</f>
        <v>22249.49</v>
      </c>
    </row>
    <row r="11" spans="1:29" ht="12.75" customHeight="1" x14ac:dyDescent="0.25">
      <c r="A11" s="69" t="s">
        <v>93</v>
      </c>
      <c r="B11" s="153"/>
      <c r="C11" s="236"/>
      <c r="D11" s="161"/>
      <c r="E11" s="283"/>
      <c r="F11" s="153">
        <v>2</v>
      </c>
      <c r="G11" s="236">
        <v>483.6</v>
      </c>
      <c r="H11" s="161"/>
      <c r="I11" s="283"/>
      <c r="J11" s="153"/>
      <c r="K11" s="236"/>
      <c r="L11" s="161"/>
      <c r="M11" s="283"/>
      <c r="N11" s="153"/>
      <c r="O11" s="236"/>
      <c r="P11" s="161"/>
      <c r="Q11" s="283"/>
      <c r="R11" s="153"/>
      <c r="S11" s="236"/>
      <c r="T11" s="161"/>
      <c r="U11" s="283"/>
      <c r="V11" s="153"/>
      <c r="W11" s="236"/>
      <c r="X11" s="161"/>
      <c r="Y11" s="283"/>
      <c r="Z11" s="147">
        <f t="shared" ref="Z11:AA12" si="2">B11+D11+F11+H11+J11+L11+N11+P11+R11+T11+V11+X11</f>
        <v>2</v>
      </c>
      <c r="AA11" s="249">
        <f t="shared" si="2"/>
        <v>483.6</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120</v>
      </c>
      <c r="C13" s="238">
        <f t="shared" si="3"/>
        <v>4293.9399999999996</v>
      </c>
      <c r="D13" s="161">
        <f t="shared" si="3"/>
        <v>104</v>
      </c>
      <c r="E13" s="258">
        <f t="shared" si="3"/>
        <v>4567.5200000000004</v>
      </c>
      <c r="F13" s="153">
        <f t="shared" si="3"/>
        <v>146</v>
      </c>
      <c r="G13" s="238">
        <f t="shared" si="3"/>
        <v>5750.52</v>
      </c>
      <c r="H13" s="161">
        <f t="shared" si="3"/>
        <v>93</v>
      </c>
      <c r="I13" s="258">
        <f t="shared" si="3"/>
        <v>2789.89</v>
      </c>
      <c r="J13" s="153">
        <f t="shared" si="3"/>
        <v>95</v>
      </c>
      <c r="K13" s="238">
        <f t="shared" si="3"/>
        <v>3499.68</v>
      </c>
      <c r="L13" s="161">
        <f t="shared" si="3"/>
        <v>54</v>
      </c>
      <c r="M13" s="258">
        <f t="shared" si="3"/>
        <v>1831.54</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612</v>
      </c>
      <c r="AA13" s="303">
        <f t="shared" si="3"/>
        <v>22733.09</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1</v>
      </c>
      <c r="C18" s="236">
        <v>1143.55</v>
      </c>
      <c r="D18" s="161">
        <v>4</v>
      </c>
      <c r="E18" s="283">
        <v>2499.46</v>
      </c>
      <c r="F18" s="153">
        <v>5</v>
      </c>
      <c r="G18" s="236">
        <v>1559.81</v>
      </c>
      <c r="H18" s="161">
        <v>2</v>
      </c>
      <c r="I18" s="283">
        <v>1496.64</v>
      </c>
      <c r="J18" s="153">
        <v>2</v>
      </c>
      <c r="K18" s="236">
        <v>638.69000000000005</v>
      </c>
      <c r="L18" s="161">
        <v>3</v>
      </c>
      <c r="M18" s="283">
        <v>1821.83</v>
      </c>
      <c r="N18" s="153"/>
      <c r="O18" s="236"/>
      <c r="P18" s="161"/>
      <c r="Q18" s="283"/>
      <c r="R18" s="153"/>
      <c r="S18" s="236"/>
      <c r="T18" s="161"/>
      <c r="U18" s="283"/>
      <c r="V18" s="153"/>
      <c r="W18" s="236"/>
      <c r="X18" s="161"/>
      <c r="Y18" s="283"/>
      <c r="Z18" s="147">
        <f t="shared" si="4"/>
        <v>17</v>
      </c>
      <c r="AA18" s="249">
        <f t="shared" si="4"/>
        <v>9159.98</v>
      </c>
    </row>
    <row r="19" spans="1:27" ht="12.75" customHeight="1" x14ac:dyDescent="0.25">
      <c r="A19" s="2" t="s">
        <v>22</v>
      </c>
      <c r="B19" s="159">
        <v>1</v>
      </c>
      <c r="C19" s="306">
        <v>356.9</v>
      </c>
      <c r="D19" s="289">
        <v>1</v>
      </c>
      <c r="E19" s="307">
        <v>1413.01</v>
      </c>
      <c r="F19" s="159"/>
      <c r="G19" s="306"/>
      <c r="H19" s="289"/>
      <c r="I19" s="307"/>
      <c r="J19" s="159">
        <v>1</v>
      </c>
      <c r="K19" s="306">
        <v>384.8</v>
      </c>
      <c r="L19" s="289">
        <v>3</v>
      </c>
      <c r="M19" s="307">
        <v>1146.75</v>
      </c>
      <c r="N19" s="159"/>
      <c r="O19" s="306"/>
      <c r="P19" s="289"/>
      <c r="Q19" s="307"/>
      <c r="R19" s="159"/>
      <c r="S19" s="306"/>
      <c r="T19" s="289"/>
      <c r="U19" s="307"/>
      <c r="V19" s="159"/>
      <c r="W19" s="306"/>
      <c r="X19" s="289"/>
      <c r="Y19" s="307"/>
      <c r="Z19" s="302">
        <f t="shared" si="4"/>
        <v>6</v>
      </c>
      <c r="AA19" s="308">
        <f t="shared" si="4"/>
        <v>3301.46</v>
      </c>
    </row>
    <row r="20" spans="1:27" ht="12.75" customHeight="1" x14ac:dyDescent="0.25">
      <c r="A20" s="2" t="s">
        <v>47</v>
      </c>
      <c r="B20" s="309"/>
      <c r="C20" s="237"/>
      <c r="D20" s="310"/>
      <c r="E20" s="284"/>
      <c r="F20" s="309"/>
      <c r="G20" s="237"/>
      <c r="H20" s="310">
        <v>1</v>
      </c>
      <c r="I20" s="284">
        <v>-2.5</v>
      </c>
      <c r="J20" s="309"/>
      <c r="K20" s="237"/>
      <c r="L20" s="310"/>
      <c r="M20" s="284"/>
      <c r="N20" s="309"/>
      <c r="O20" s="237"/>
      <c r="P20" s="310"/>
      <c r="Q20" s="284"/>
      <c r="R20" s="309"/>
      <c r="S20" s="237"/>
      <c r="T20" s="310"/>
      <c r="U20" s="284"/>
      <c r="V20" s="309"/>
      <c r="W20" s="237"/>
      <c r="X20" s="310"/>
      <c r="Y20" s="284"/>
      <c r="Z20" s="311">
        <f t="shared" si="4"/>
        <v>1</v>
      </c>
      <c r="AA20" s="250">
        <f t="shared" si="4"/>
        <v>-2.5</v>
      </c>
    </row>
    <row r="21" spans="1:27" ht="12.75" customHeight="1" x14ac:dyDescent="0.3">
      <c r="A21" s="3" t="s">
        <v>20</v>
      </c>
      <c r="B21" s="153">
        <f t="shared" ref="B21:AA21" si="5">SUM(B16:B20)</f>
        <v>2</v>
      </c>
      <c r="C21" s="238">
        <f t="shared" si="5"/>
        <v>1500.4499999999998</v>
      </c>
      <c r="D21" s="161">
        <f t="shared" si="5"/>
        <v>5</v>
      </c>
      <c r="E21" s="258">
        <f t="shared" si="5"/>
        <v>3912.4700000000003</v>
      </c>
      <c r="F21" s="153">
        <f t="shared" si="5"/>
        <v>5</v>
      </c>
      <c r="G21" s="238">
        <f t="shared" si="5"/>
        <v>1559.81</v>
      </c>
      <c r="H21" s="161">
        <f t="shared" si="5"/>
        <v>3</v>
      </c>
      <c r="I21" s="258">
        <f t="shared" si="5"/>
        <v>1494.14</v>
      </c>
      <c r="J21" s="159">
        <f t="shared" si="5"/>
        <v>3</v>
      </c>
      <c r="K21" s="247">
        <f t="shared" si="5"/>
        <v>1023.49</v>
      </c>
      <c r="L21" s="289">
        <f t="shared" si="5"/>
        <v>6</v>
      </c>
      <c r="M21" s="290">
        <f t="shared" si="5"/>
        <v>2968.58</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24</v>
      </c>
      <c r="AA21" s="303">
        <f t="shared" si="5"/>
        <v>12458.939999999999</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167</v>
      </c>
      <c r="C24" s="236">
        <v>4984.42</v>
      </c>
      <c r="D24" s="161">
        <v>182</v>
      </c>
      <c r="E24" s="283">
        <v>3597.64</v>
      </c>
      <c r="F24" s="153">
        <v>325</v>
      </c>
      <c r="G24" s="236">
        <v>1701.5</v>
      </c>
      <c r="H24" s="161">
        <v>281</v>
      </c>
      <c r="I24" s="283">
        <v>671.87</v>
      </c>
      <c r="J24" s="153">
        <v>172</v>
      </c>
      <c r="K24" s="236">
        <v>2346.88</v>
      </c>
      <c r="L24" s="161">
        <v>245</v>
      </c>
      <c r="M24" s="283">
        <v>596.48</v>
      </c>
      <c r="N24" s="153"/>
      <c r="O24" s="236"/>
      <c r="P24" s="161"/>
      <c r="Q24" s="283"/>
      <c r="R24" s="153"/>
      <c r="S24" s="236"/>
      <c r="T24" s="161"/>
      <c r="U24" s="283"/>
      <c r="V24" s="153"/>
      <c r="W24" s="236"/>
      <c r="X24" s="161"/>
      <c r="Y24" s="283"/>
      <c r="Z24" s="147">
        <f>B24+D24+F24+H24+J24+L24+N24+P24+R24+T24+V24+X24</f>
        <v>1372</v>
      </c>
      <c r="AA24" s="249">
        <f>C24+E24+G24+I24+K24+M24+O24+Q24+S24+U24+W24+Y24</f>
        <v>13898.79</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W26" si="6">B24+B25</f>
        <v>167</v>
      </c>
      <c r="C26" s="240">
        <f t="shared" si="6"/>
        <v>4984.42</v>
      </c>
      <c r="D26" s="285">
        <f t="shared" si="6"/>
        <v>182</v>
      </c>
      <c r="E26" s="286">
        <f t="shared" si="6"/>
        <v>3597.64</v>
      </c>
      <c r="F26" s="156">
        <f t="shared" si="6"/>
        <v>325</v>
      </c>
      <c r="G26" s="240">
        <f t="shared" si="6"/>
        <v>1701.5</v>
      </c>
      <c r="H26" s="285">
        <f t="shared" si="6"/>
        <v>281</v>
      </c>
      <c r="I26" s="286">
        <f t="shared" si="6"/>
        <v>671.87</v>
      </c>
      <c r="J26" s="156">
        <f t="shared" si="6"/>
        <v>172</v>
      </c>
      <c r="K26" s="240">
        <f t="shared" si="6"/>
        <v>2346.88</v>
      </c>
      <c r="L26" s="285">
        <f t="shared" si="6"/>
        <v>245</v>
      </c>
      <c r="M26" s="286">
        <f t="shared" si="6"/>
        <v>596.48</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X24+X25</f>
        <v>0</v>
      </c>
      <c r="Y26" s="286">
        <f>Y24+Y25</f>
        <v>0</v>
      </c>
      <c r="Z26" s="148">
        <f t="shared" ref="Z26:AA26" si="7">SUM(Z24:Z25)</f>
        <v>1372</v>
      </c>
      <c r="AA26" s="253">
        <f t="shared" si="7"/>
        <v>13898.79</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10778.81</v>
      </c>
      <c r="D28" s="161"/>
      <c r="E28" s="258">
        <f>SUM(E13+E21+E26)</f>
        <v>12077.630000000001</v>
      </c>
      <c r="F28" s="153"/>
      <c r="G28" s="238">
        <f>SUM(G13+G21+G26)</f>
        <v>9011.83</v>
      </c>
      <c r="H28" s="161"/>
      <c r="I28" s="258">
        <f>SUM(I13+I21+I26)</f>
        <v>4955.8999999999996</v>
      </c>
      <c r="J28" s="153"/>
      <c r="K28" s="238">
        <f>SUM(K13+K21+K26)</f>
        <v>6870.05</v>
      </c>
      <c r="L28" s="161"/>
      <c r="M28" s="258">
        <f>SUM(M13+M21+M26)</f>
        <v>5396.6</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49090.82</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v>3</v>
      </c>
      <c r="C31" s="236">
        <v>713.86</v>
      </c>
      <c r="D31" s="161">
        <v>6</v>
      </c>
      <c r="E31" s="283">
        <v>2373.94</v>
      </c>
      <c r="F31" s="153"/>
      <c r="G31" s="236"/>
      <c r="H31" s="161">
        <v>2</v>
      </c>
      <c r="I31" s="283">
        <v>1225.9100000000001</v>
      </c>
      <c r="J31" s="153">
        <v>2</v>
      </c>
      <c r="K31" s="236">
        <v>368.83</v>
      </c>
      <c r="L31" s="161">
        <v>4</v>
      </c>
      <c r="M31" s="283">
        <v>2059.56</v>
      </c>
      <c r="N31" s="153"/>
      <c r="O31" s="236"/>
      <c r="P31" s="161"/>
      <c r="Q31" s="283"/>
      <c r="R31" s="153"/>
      <c r="S31" s="236"/>
      <c r="T31" s="161"/>
      <c r="U31" s="283"/>
      <c r="V31" s="153"/>
      <c r="W31" s="236"/>
      <c r="X31" s="161"/>
      <c r="Y31" s="283"/>
      <c r="Z31" s="149">
        <f t="shared" ref="Z31:AA33" si="8">SUM(B31+D31+F31+H31+J31+L31+N31+P31+R31+T31+V31+X31)</f>
        <v>17</v>
      </c>
      <c r="AA31" s="255">
        <f t="shared" si="8"/>
        <v>6742.1</v>
      </c>
    </row>
    <row r="32" spans="1:27" s="14" customFormat="1" x14ac:dyDescent="0.25">
      <c r="A32" s="13" t="s">
        <v>53</v>
      </c>
      <c r="B32" s="153"/>
      <c r="C32" s="236"/>
      <c r="D32" s="161">
        <v>2</v>
      </c>
      <c r="E32" s="283">
        <v>290.76</v>
      </c>
      <c r="F32" s="153"/>
      <c r="G32" s="236"/>
      <c r="H32" s="161"/>
      <c r="I32" s="283"/>
      <c r="J32" s="153">
        <v>3</v>
      </c>
      <c r="K32" s="236">
        <v>716.99</v>
      </c>
      <c r="L32" s="161">
        <v>1</v>
      </c>
      <c r="M32" s="283">
        <v>216.01</v>
      </c>
      <c r="N32" s="153"/>
      <c r="O32" s="236"/>
      <c r="P32" s="161"/>
      <c r="Q32" s="283"/>
      <c r="R32" s="153"/>
      <c r="S32" s="236"/>
      <c r="T32" s="161"/>
      <c r="U32" s="283"/>
      <c r="V32" s="153"/>
      <c r="W32" s="236"/>
      <c r="X32" s="161"/>
      <c r="Y32" s="283"/>
      <c r="Z32" s="149">
        <f t="shared" si="8"/>
        <v>6</v>
      </c>
      <c r="AA32" s="255">
        <f t="shared" si="8"/>
        <v>1223.76</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3</v>
      </c>
      <c r="C34" s="241">
        <f t="shared" si="9"/>
        <v>713.86</v>
      </c>
      <c r="D34" s="287">
        <f t="shared" si="9"/>
        <v>8</v>
      </c>
      <c r="E34" s="288">
        <f t="shared" si="9"/>
        <v>2664.7</v>
      </c>
      <c r="F34" s="157">
        <f t="shared" si="9"/>
        <v>0</v>
      </c>
      <c r="G34" s="241">
        <f t="shared" si="9"/>
        <v>0</v>
      </c>
      <c r="H34" s="287">
        <f t="shared" si="9"/>
        <v>2</v>
      </c>
      <c r="I34" s="288">
        <f t="shared" si="9"/>
        <v>1225.9100000000001</v>
      </c>
      <c r="J34" s="157">
        <f t="shared" si="9"/>
        <v>5</v>
      </c>
      <c r="K34" s="241">
        <f t="shared" si="9"/>
        <v>1085.82</v>
      </c>
      <c r="L34" s="287">
        <f t="shared" si="9"/>
        <v>5</v>
      </c>
      <c r="M34" s="288">
        <f t="shared" si="9"/>
        <v>2275.5699999999997</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23</v>
      </c>
      <c r="AA34" s="254">
        <f t="shared" si="9"/>
        <v>7965.8600000000006</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8489.0499999999993</v>
      </c>
      <c r="D38" s="151"/>
      <c r="E38" s="242">
        <f>E28-E5-E34</f>
        <v>7774.7300000000005</v>
      </c>
      <c r="F38" s="158"/>
      <c r="G38" s="242">
        <f>G28-G5-G34</f>
        <v>6799.93</v>
      </c>
      <c r="H38" s="151"/>
      <c r="I38" s="242">
        <f>I28-I5-I34</f>
        <v>1745.0899999999995</v>
      </c>
      <c r="J38" s="151"/>
      <c r="K38" s="242">
        <f>K28-K5-K34</f>
        <v>4308.33</v>
      </c>
      <c r="L38" s="151"/>
      <c r="M38" s="242">
        <f>M28-M5-M34</f>
        <v>1742.7300000000005</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30859.86</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86</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368</v>
      </c>
      <c r="C3" s="236">
        <v>2751.4</v>
      </c>
      <c r="D3" s="161">
        <v>398</v>
      </c>
      <c r="E3" s="283">
        <v>3049.3</v>
      </c>
      <c r="F3" s="153">
        <v>424</v>
      </c>
      <c r="G3" s="236">
        <v>2775.4</v>
      </c>
      <c r="H3" s="161">
        <v>427</v>
      </c>
      <c r="I3" s="283">
        <v>3250.9</v>
      </c>
      <c r="J3" s="153">
        <v>407</v>
      </c>
      <c r="K3" s="236">
        <v>2701.1</v>
      </c>
      <c r="L3" s="161">
        <v>291</v>
      </c>
      <c r="M3" s="283">
        <v>1945.6</v>
      </c>
      <c r="N3" s="153"/>
      <c r="O3" s="236"/>
      <c r="P3" s="161"/>
      <c r="Q3" s="283"/>
      <c r="R3" s="153"/>
      <c r="S3" s="236"/>
      <c r="T3" s="161"/>
      <c r="U3" s="283"/>
      <c r="V3" s="153"/>
      <c r="W3" s="236"/>
      <c r="X3" s="161"/>
      <c r="Y3" s="283"/>
      <c r="Z3" s="147">
        <f>B3+D3+F3+H3+J3+L3+N3+P3+R3+T3+V3+X3</f>
        <v>2315</v>
      </c>
      <c r="AA3" s="249">
        <f>C3+E3+G3+I3+K3+M3+O3+Q3+S3+U3+W3+Y3</f>
        <v>16473.7</v>
      </c>
    </row>
    <row r="4" spans="1:29" ht="12.75" customHeight="1" x14ac:dyDescent="0.25">
      <c r="A4" s="2" t="s">
        <v>38</v>
      </c>
      <c r="B4" s="153"/>
      <c r="C4" s="237">
        <v>704</v>
      </c>
      <c r="D4" s="161"/>
      <c r="E4" s="284">
        <v>766</v>
      </c>
      <c r="F4" s="153"/>
      <c r="G4" s="237">
        <v>800</v>
      </c>
      <c r="H4" s="161"/>
      <c r="I4" s="284">
        <v>830</v>
      </c>
      <c r="J4" s="153"/>
      <c r="K4" s="237">
        <v>768</v>
      </c>
      <c r="L4" s="161"/>
      <c r="M4" s="284">
        <v>536</v>
      </c>
      <c r="N4" s="153"/>
      <c r="O4" s="237"/>
      <c r="P4" s="161"/>
      <c r="Q4" s="284"/>
      <c r="R4" s="153"/>
      <c r="S4" s="237"/>
      <c r="T4" s="161"/>
      <c r="U4" s="284"/>
      <c r="V4" s="153"/>
      <c r="W4" s="237"/>
      <c r="X4" s="161"/>
      <c r="Y4" s="284"/>
      <c r="Z4" s="147"/>
      <c r="AA4" s="250">
        <f>C4+E4+G4+I4+K4+M4+O4+Q4+S4+U4+W4+Y4</f>
        <v>4404</v>
      </c>
    </row>
    <row r="5" spans="1:29" ht="12.75" customHeight="1" x14ac:dyDescent="0.3">
      <c r="A5" s="3" t="s">
        <v>15</v>
      </c>
      <c r="B5" s="153"/>
      <c r="C5" s="238">
        <f>SUM(C3:C4)</f>
        <v>3455.4</v>
      </c>
      <c r="D5" s="161"/>
      <c r="E5" s="258">
        <f>SUM(E3:E4)</f>
        <v>3815.3</v>
      </c>
      <c r="F5" s="153"/>
      <c r="G5" s="238">
        <f>SUM(G3:G4)</f>
        <v>3575.4</v>
      </c>
      <c r="H5" s="161"/>
      <c r="I5" s="258">
        <f>SUM(I3:I4)</f>
        <v>4080.9</v>
      </c>
      <c r="J5" s="153"/>
      <c r="K5" s="238">
        <f>SUM(K3:K4)</f>
        <v>3469.1</v>
      </c>
      <c r="L5" s="161"/>
      <c r="M5" s="258">
        <f>SUM(M3:M4)</f>
        <v>2481.6</v>
      </c>
      <c r="N5" s="153"/>
      <c r="O5" s="238">
        <f>SUM(O3:O4)</f>
        <v>0</v>
      </c>
      <c r="P5" s="161"/>
      <c r="Q5" s="258">
        <f>SUM(Q3:Q4)</f>
        <v>0</v>
      </c>
      <c r="R5" s="153"/>
      <c r="S5" s="238">
        <f>SUM(S3:S4)</f>
        <v>0</v>
      </c>
      <c r="T5" s="161"/>
      <c r="U5" s="258">
        <f>SUM(U3:U4)</f>
        <v>0</v>
      </c>
      <c r="V5" s="153"/>
      <c r="W5" s="238">
        <f>SUM(W3:W4)</f>
        <v>0</v>
      </c>
      <c r="X5" s="161"/>
      <c r="Y5" s="258">
        <f>SUM(Y3:Y4)</f>
        <v>0</v>
      </c>
      <c r="Z5" s="147"/>
      <c r="AA5" s="251">
        <f>SUM(AA3:AA4)</f>
        <v>20877.7</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113918.58</v>
      </c>
      <c r="D7" s="161"/>
      <c r="E7" s="307">
        <v>121353.48</v>
      </c>
      <c r="F7" s="153"/>
      <c r="G7" s="306">
        <v>114884.97</v>
      </c>
      <c r="H7" s="161"/>
      <c r="I7" s="307">
        <v>130381.04</v>
      </c>
      <c r="J7" s="153"/>
      <c r="K7" s="306">
        <v>117615.59</v>
      </c>
      <c r="L7" s="161"/>
      <c r="M7" s="307">
        <v>82845.490000000005</v>
      </c>
      <c r="N7" s="153"/>
      <c r="O7" s="306"/>
      <c r="P7" s="161"/>
      <c r="Q7" s="307"/>
      <c r="R7" s="153"/>
      <c r="S7" s="306"/>
      <c r="T7" s="161"/>
      <c r="U7" s="307"/>
      <c r="V7" s="153"/>
      <c r="W7" s="306"/>
      <c r="X7" s="161"/>
      <c r="Y7" s="307"/>
      <c r="Z7" s="147"/>
      <c r="AA7" s="321">
        <f>C7+E7+G7+I7+K7+M7+O7+Q7+S7+U7+W7+Y7</f>
        <v>680999.15</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177</v>
      </c>
      <c r="C10" s="236">
        <v>5859.61</v>
      </c>
      <c r="D10" s="161">
        <v>186</v>
      </c>
      <c r="E10" s="283">
        <v>7736.55</v>
      </c>
      <c r="F10" s="153">
        <v>195</v>
      </c>
      <c r="G10" s="236">
        <v>10099.129999999999</v>
      </c>
      <c r="H10" s="161">
        <v>222</v>
      </c>
      <c r="I10" s="283">
        <v>11529.37</v>
      </c>
      <c r="J10" s="153">
        <v>210</v>
      </c>
      <c r="K10" s="236">
        <v>11301.13</v>
      </c>
      <c r="L10" s="161">
        <v>131</v>
      </c>
      <c r="M10" s="283">
        <v>5808.69</v>
      </c>
      <c r="N10" s="153"/>
      <c r="O10" s="236"/>
      <c r="P10" s="161"/>
      <c r="Q10" s="283"/>
      <c r="R10" s="153"/>
      <c r="S10" s="236"/>
      <c r="T10" s="161"/>
      <c r="U10" s="283"/>
      <c r="V10" s="153"/>
      <c r="W10" s="236"/>
      <c r="X10" s="161"/>
      <c r="Y10" s="283"/>
      <c r="Z10" s="147">
        <f t="shared" ref="Z10" si="0">B10+D10+F10+H10+J10+L10+N10+P10+R10+T10+V10+X10</f>
        <v>1121</v>
      </c>
      <c r="AA10" s="249">
        <f t="shared" ref="AA10" si="1">C10+E10+G10+I10+K10+M10+O10+Q10+S10+U10+W10+Y10</f>
        <v>52334.48</v>
      </c>
    </row>
    <row r="11" spans="1:29" ht="12.75" customHeight="1" x14ac:dyDescent="0.25">
      <c r="A11" s="69" t="s">
        <v>93</v>
      </c>
      <c r="B11" s="153"/>
      <c r="C11" s="236"/>
      <c r="D11" s="161">
        <v>5</v>
      </c>
      <c r="E11" s="283">
        <v>137.62</v>
      </c>
      <c r="F11" s="153">
        <v>4</v>
      </c>
      <c r="G11" s="236">
        <v>52.8</v>
      </c>
      <c r="H11" s="161">
        <v>8</v>
      </c>
      <c r="I11" s="283">
        <v>126.26</v>
      </c>
      <c r="J11" s="153">
        <v>4</v>
      </c>
      <c r="K11" s="236">
        <v>57.36</v>
      </c>
      <c r="L11" s="161">
        <v>2</v>
      </c>
      <c r="M11" s="283">
        <v>8.1999999999999993</v>
      </c>
      <c r="N11" s="153"/>
      <c r="O11" s="236"/>
      <c r="P11" s="161"/>
      <c r="Q11" s="283"/>
      <c r="R11" s="153"/>
      <c r="S11" s="236"/>
      <c r="T11" s="161"/>
      <c r="U11" s="283"/>
      <c r="V11" s="153"/>
      <c r="W11" s="236"/>
      <c r="X11" s="161"/>
      <c r="Y11" s="283"/>
      <c r="Z11" s="147">
        <f t="shared" ref="Z11:AA12" si="2">B11+D11+F11+H11+J11+L11+N11+P11+R11+T11+V11+X11</f>
        <v>23</v>
      </c>
      <c r="AA11" s="249">
        <f t="shared" si="2"/>
        <v>382.24</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177</v>
      </c>
      <c r="C13" s="238">
        <f t="shared" si="3"/>
        <v>5859.61</v>
      </c>
      <c r="D13" s="161">
        <f t="shared" si="3"/>
        <v>191</v>
      </c>
      <c r="E13" s="258">
        <f t="shared" si="3"/>
        <v>7874.17</v>
      </c>
      <c r="F13" s="153">
        <f t="shared" si="3"/>
        <v>199</v>
      </c>
      <c r="G13" s="238">
        <f t="shared" si="3"/>
        <v>10151.929999999998</v>
      </c>
      <c r="H13" s="161">
        <f t="shared" si="3"/>
        <v>230</v>
      </c>
      <c r="I13" s="258">
        <f t="shared" si="3"/>
        <v>11655.630000000001</v>
      </c>
      <c r="J13" s="153">
        <f t="shared" si="3"/>
        <v>214</v>
      </c>
      <c r="K13" s="238">
        <f t="shared" si="3"/>
        <v>11358.49</v>
      </c>
      <c r="L13" s="161">
        <f t="shared" si="3"/>
        <v>133</v>
      </c>
      <c r="M13" s="258">
        <f t="shared" si="3"/>
        <v>5816.8899999999994</v>
      </c>
      <c r="N13" s="153">
        <f t="shared" si="3"/>
        <v>0</v>
      </c>
      <c r="O13" s="238">
        <f t="shared" si="3"/>
        <v>0</v>
      </c>
      <c r="P13" s="161">
        <f t="shared" si="3"/>
        <v>0</v>
      </c>
      <c r="Q13" s="258">
        <f t="shared" si="3"/>
        <v>0</v>
      </c>
      <c r="R13" s="160">
        <f t="shared" si="3"/>
        <v>0</v>
      </c>
      <c r="S13" s="257">
        <f t="shared" si="3"/>
        <v>0</v>
      </c>
      <c r="T13" s="161">
        <f t="shared" si="3"/>
        <v>0</v>
      </c>
      <c r="U13" s="258">
        <f t="shared" si="3"/>
        <v>0</v>
      </c>
      <c r="V13" s="153">
        <f t="shared" si="3"/>
        <v>0</v>
      </c>
      <c r="W13" s="238">
        <f t="shared" si="3"/>
        <v>0</v>
      </c>
      <c r="X13" s="161">
        <f t="shared" si="3"/>
        <v>0</v>
      </c>
      <c r="Y13" s="258">
        <f t="shared" si="3"/>
        <v>0</v>
      </c>
      <c r="Z13" s="302">
        <f t="shared" si="3"/>
        <v>1144</v>
      </c>
      <c r="AA13" s="303">
        <f t="shared" si="3"/>
        <v>52716.72</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v>-1</v>
      </c>
      <c r="I17" s="283">
        <v>1578.38</v>
      </c>
      <c r="J17" s="153"/>
      <c r="K17" s="236"/>
      <c r="L17" s="161"/>
      <c r="M17" s="283"/>
      <c r="N17" s="153"/>
      <c r="O17" s="236"/>
      <c r="P17" s="161"/>
      <c r="Q17" s="283"/>
      <c r="R17" s="153"/>
      <c r="S17" s="236"/>
      <c r="T17" s="161"/>
      <c r="U17" s="283"/>
      <c r="V17" s="153"/>
      <c r="W17" s="236"/>
      <c r="X17" s="161"/>
      <c r="Y17" s="283"/>
      <c r="Z17" s="147">
        <f t="shared" si="4"/>
        <v>-1</v>
      </c>
      <c r="AA17" s="249">
        <f t="shared" si="4"/>
        <v>1578.38</v>
      </c>
    </row>
    <row r="18" spans="1:27" ht="12.75" customHeight="1" x14ac:dyDescent="0.25">
      <c r="A18" s="2" t="s">
        <v>45</v>
      </c>
      <c r="B18" s="153">
        <v>8</v>
      </c>
      <c r="C18" s="236">
        <v>5657.98</v>
      </c>
      <c r="D18" s="161">
        <v>10</v>
      </c>
      <c r="E18" s="283">
        <v>5205.74</v>
      </c>
      <c r="F18" s="153">
        <v>12</v>
      </c>
      <c r="G18" s="236">
        <v>6921.45</v>
      </c>
      <c r="H18" s="161">
        <v>9</v>
      </c>
      <c r="I18" s="283">
        <v>4204.17</v>
      </c>
      <c r="J18" s="153">
        <v>6</v>
      </c>
      <c r="K18" s="236">
        <v>4712.79</v>
      </c>
      <c r="L18" s="161">
        <v>7</v>
      </c>
      <c r="M18" s="283">
        <v>5502.11</v>
      </c>
      <c r="N18" s="153"/>
      <c r="O18" s="236"/>
      <c r="P18" s="161"/>
      <c r="Q18" s="283"/>
      <c r="R18" s="153"/>
      <c r="S18" s="236"/>
      <c r="T18" s="161"/>
      <c r="U18" s="283"/>
      <c r="V18" s="153"/>
      <c r="W18" s="236"/>
      <c r="X18" s="161"/>
      <c r="Y18" s="283"/>
      <c r="Z18" s="147">
        <f t="shared" si="4"/>
        <v>52</v>
      </c>
      <c r="AA18" s="249">
        <f t="shared" si="4"/>
        <v>32204.239999999998</v>
      </c>
    </row>
    <row r="19" spans="1:27" ht="12.75" customHeight="1" x14ac:dyDescent="0.25">
      <c r="A19" s="2" t="s">
        <v>22</v>
      </c>
      <c r="B19" s="159">
        <v>52</v>
      </c>
      <c r="C19" s="306">
        <v>25050.74</v>
      </c>
      <c r="D19" s="289">
        <v>39</v>
      </c>
      <c r="E19" s="307">
        <v>24781.599999999999</v>
      </c>
      <c r="F19" s="159">
        <v>13</v>
      </c>
      <c r="G19" s="306">
        <v>7752.04</v>
      </c>
      <c r="H19" s="289">
        <v>26</v>
      </c>
      <c r="I19" s="307">
        <v>15774.17</v>
      </c>
      <c r="J19" s="159">
        <v>9</v>
      </c>
      <c r="K19" s="306">
        <v>5327.21</v>
      </c>
      <c r="L19" s="289">
        <v>4</v>
      </c>
      <c r="M19" s="307">
        <v>1369.96</v>
      </c>
      <c r="N19" s="159"/>
      <c r="O19" s="306"/>
      <c r="P19" s="289"/>
      <c r="Q19" s="307"/>
      <c r="R19" s="159"/>
      <c r="S19" s="306"/>
      <c r="T19" s="289"/>
      <c r="U19" s="307"/>
      <c r="V19" s="159"/>
      <c r="W19" s="306"/>
      <c r="X19" s="289"/>
      <c r="Y19" s="307"/>
      <c r="Z19" s="302">
        <f t="shared" si="4"/>
        <v>143</v>
      </c>
      <c r="AA19" s="308">
        <f t="shared" si="4"/>
        <v>80055.720000000016</v>
      </c>
    </row>
    <row r="20" spans="1:27" ht="12.75" customHeight="1" x14ac:dyDescent="0.25">
      <c r="A20" s="2" t="s">
        <v>47</v>
      </c>
      <c r="B20" s="309">
        <v>1</v>
      </c>
      <c r="C20" s="237">
        <v>275.60000000000002</v>
      </c>
      <c r="D20" s="310"/>
      <c r="E20" s="284"/>
      <c r="F20" s="309">
        <v>2</v>
      </c>
      <c r="G20" s="237">
        <v>457</v>
      </c>
      <c r="H20" s="310">
        <v>1</v>
      </c>
      <c r="I20" s="284">
        <v>1651.27</v>
      </c>
      <c r="J20" s="309"/>
      <c r="K20" s="237"/>
      <c r="L20" s="310"/>
      <c r="M20" s="284"/>
      <c r="N20" s="309"/>
      <c r="O20" s="237"/>
      <c r="P20" s="310"/>
      <c r="Q20" s="284"/>
      <c r="R20" s="309"/>
      <c r="S20" s="237"/>
      <c r="T20" s="310"/>
      <c r="U20" s="284"/>
      <c r="V20" s="309"/>
      <c r="W20" s="237"/>
      <c r="X20" s="310"/>
      <c r="Y20" s="284"/>
      <c r="Z20" s="311">
        <f t="shared" si="4"/>
        <v>4</v>
      </c>
      <c r="AA20" s="250">
        <f t="shared" si="4"/>
        <v>2383.87</v>
      </c>
    </row>
    <row r="21" spans="1:27" ht="12.75" customHeight="1" x14ac:dyDescent="0.3">
      <c r="A21" s="3" t="s">
        <v>20</v>
      </c>
      <c r="B21" s="153">
        <f t="shared" ref="B21:AA21" si="5">SUM(B16:B20)</f>
        <v>61</v>
      </c>
      <c r="C21" s="238">
        <f t="shared" si="5"/>
        <v>30984.32</v>
      </c>
      <c r="D21" s="161">
        <f t="shared" si="5"/>
        <v>49</v>
      </c>
      <c r="E21" s="258">
        <f t="shared" si="5"/>
        <v>29987.339999999997</v>
      </c>
      <c r="F21" s="153">
        <f t="shared" si="5"/>
        <v>27</v>
      </c>
      <c r="G21" s="238">
        <f t="shared" si="5"/>
        <v>15130.49</v>
      </c>
      <c r="H21" s="161">
        <f t="shared" si="5"/>
        <v>35</v>
      </c>
      <c r="I21" s="258">
        <f t="shared" si="5"/>
        <v>23207.99</v>
      </c>
      <c r="J21" s="159">
        <f t="shared" si="5"/>
        <v>15</v>
      </c>
      <c r="K21" s="247">
        <f t="shared" si="5"/>
        <v>10040</v>
      </c>
      <c r="L21" s="289">
        <f t="shared" si="5"/>
        <v>11</v>
      </c>
      <c r="M21" s="290">
        <f t="shared" si="5"/>
        <v>6872.07</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198</v>
      </c>
      <c r="AA21" s="303">
        <f t="shared" si="5"/>
        <v>116222.21</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35">
      <c r="A24" s="2" t="s">
        <v>64</v>
      </c>
      <c r="B24" s="153">
        <v>212</v>
      </c>
      <c r="C24" s="236">
        <v>12679.86</v>
      </c>
      <c r="D24" s="161">
        <v>284</v>
      </c>
      <c r="E24" s="283">
        <v>13008.33</v>
      </c>
      <c r="F24" s="153">
        <v>366</v>
      </c>
      <c r="G24" s="236">
        <v>3127.74</v>
      </c>
      <c r="H24" s="161">
        <v>418</v>
      </c>
      <c r="I24" s="283">
        <v>2115.7800000000002</v>
      </c>
      <c r="J24" s="153">
        <v>311</v>
      </c>
      <c r="K24" s="236">
        <v>903.32</v>
      </c>
      <c r="L24" s="161">
        <v>212</v>
      </c>
      <c r="M24" s="414">
        <v>1489.71</v>
      </c>
      <c r="N24" s="153"/>
      <c r="O24" s="236"/>
      <c r="P24" s="161"/>
      <c r="Q24" s="283"/>
      <c r="R24" s="153"/>
      <c r="S24" s="236"/>
      <c r="T24" s="161"/>
      <c r="U24" s="283"/>
      <c r="V24" s="153"/>
      <c r="W24" s="236"/>
      <c r="X24" s="161"/>
      <c r="Y24" s="283"/>
      <c r="Z24" s="147">
        <f>B24+D24+F24+H24+J24+L24+N24+P24+R24+T24+V24+X24</f>
        <v>1803</v>
      </c>
      <c r="AA24" s="249">
        <f>C24+E24+G24+I24+K24+M24+O24+Q24+S24+U24+W24+Y24</f>
        <v>33324.74</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212</v>
      </c>
      <c r="C26" s="240">
        <f t="shared" si="6"/>
        <v>12679.86</v>
      </c>
      <c r="D26" s="285">
        <f t="shared" si="6"/>
        <v>284</v>
      </c>
      <c r="E26" s="286">
        <f t="shared" si="6"/>
        <v>13008.33</v>
      </c>
      <c r="F26" s="156">
        <f t="shared" si="6"/>
        <v>366</v>
      </c>
      <c r="G26" s="240">
        <f t="shared" si="6"/>
        <v>3127.74</v>
      </c>
      <c r="H26" s="285">
        <f t="shared" si="6"/>
        <v>418</v>
      </c>
      <c r="I26" s="286">
        <f t="shared" si="6"/>
        <v>2115.7800000000002</v>
      </c>
      <c r="J26" s="156">
        <f t="shared" si="6"/>
        <v>311</v>
      </c>
      <c r="K26" s="240">
        <f t="shared" si="6"/>
        <v>903.32</v>
      </c>
      <c r="L26" s="285">
        <f t="shared" si="6"/>
        <v>212</v>
      </c>
      <c r="M26" s="286">
        <f t="shared" si="6"/>
        <v>1489.71</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1803</v>
      </c>
      <c r="AA26" s="253">
        <f t="shared" si="7"/>
        <v>33324.74</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49523.79</v>
      </c>
      <c r="D28" s="161"/>
      <c r="E28" s="258">
        <f>SUM(E13+E21+E26)</f>
        <v>50869.84</v>
      </c>
      <c r="F28" s="153"/>
      <c r="G28" s="238">
        <f>SUM(G13+G21+G26)</f>
        <v>28410.159999999996</v>
      </c>
      <c r="H28" s="161"/>
      <c r="I28" s="258">
        <f>SUM(I13+I21+I26)</f>
        <v>36979.4</v>
      </c>
      <c r="J28" s="153"/>
      <c r="K28" s="238">
        <f>SUM(K13+K21+K26)</f>
        <v>22301.809999999998</v>
      </c>
      <c r="L28" s="161"/>
      <c r="M28" s="258">
        <f>SUM(M13+M21+M26)</f>
        <v>14178.669999999998</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202263.66999999998</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c r="C31" s="236"/>
      <c r="D31" s="161">
        <v>2</v>
      </c>
      <c r="E31" s="283">
        <v>458.58</v>
      </c>
      <c r="F31" s="153"/>
      <c r="G31" s="236"/>
      <c r="H31" s="161">
        <v>3</v>
      </c>
      <c r="I31" s="283">
        <v>1208.29</v>
      </c>
      <c r="J31" s="153">
        <v>2</v>
      </c>
      <c r="K31" s="236">
        <v>249.32</v>
      </c>
      <c r="L31" s="161">
        <v>2</v>
      </c>
      <c r="M31" s="283">
        <v>429.54</v>
      </c>
      <c r="N31" s="153"/>
      <c r="O31" s="236"/>
      <c r="P31" s="161"/>
      <c r="Q31" s="283"/>
      <c r="R31" s="153"/>
      <c r="S31" s="236"/>
      <c r="T31" s="161"/>
      <c r="U31" s="283"/>
      <c r="V31" s="153"/>
      <c r="W31" s="236"/>
      <c r="X31" s="161"/>
      <c r="Y31" s="283"/>
      <c r="Z31" s="149">
        <f t="shared" ref="Z31:AA33" si="8">SUM(B31+D31+F31+H31+J31+L31+N31+P31+R31+T31+V31+X31)</f>
        <v>9</v>
      </c>
      <c r="AA31" s="255">
        <f t="shared" si="8"/>
        <v>2345.73</v>
      </c>
    </row>
    <row r="32" spans="1:27" s="14" customFormat="1" x14ac:dyDescent="0.25">
      <c r="A32" s="13" t="s">
        <v>53</v>
      </c>
      <c r="B32" s="153">
        <v>22</v>
      </c>
      <c r="C32" s="236">
        <v>1955.92</v>
      </c>
      <c r="D32" s="161">
        <v>4</v>
      </c>
      <c r="E32" s="283">
        <v>531.9</v>
      </c>
      <c r="F32" s="153">
        <v>5</v>
      </c>
      <c r="G32" s="236">
        <v>657.02</v>
      </c>
      <c r="H32" s="161">
        <v>5</v>
      </c>
      <c r="I32" s="283">
        <v>729.89</v>
      </c>
      <c r="J32" s="153">
        <v>14</v>
      </c>
      <c r="K32" s="236">
        <v>2386.2399999999998</v>
      </c>
      <c r="L32" s="161">
        <v>8</v>
      </c>
      <c r="M32" s="283">
        <v>1297.92</v>
      </c>
      <c r="N32" s="153"/>
      <c r="O32" s="236"/>
      <c r="P32" s="161"/>
      <c r="Q32" s="283"/>
      <c r="R32" s="153"/>
      <c r="S32" s="236"/>
      <c r="T32" s="161"/>
      <c r="U32" s="283"/>
      <c r="V32" s="153"/>
      <c r="W32" s="236"/>
      <c r="X32" s="161"/>
      <c r="Y32" s="283"/>
      <c r="Z32" s="149">
        <f t="shared" si="8"/>
        <v>58</v>
      </c>
      <c r="AA32" s="255">
        <f t="shared" si="8"/>
        <v>7558.8899999999994</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22</v>
      </c>
      <c r="C34" s="241">
        <f t="shared" si="9"/>
        <v>1955.92</v>
      </c>
      <c r="D34" s="287">
        <f t="shared" si="9"/>
        <v>6</v>
      </c>
      <c r="E34" s="288">
        <f t="shared" si="9"/>
        <v>990.48</v>
      </c>
      <c r="F34" s="157">
        <f t="shared" si="9"/>
        <v>5</v>
      </c>
      <c r="G34" s="241">
        <f t="shared" si="9"/>
        <v>657.02</v>
      </c>
      <c r="H34" s="287">
        <f t="shared" si="9"/>
        <v>8</v>
      </c>
      <c r="I34" s="288">
        <f t="shared" si="9"/>
        <v>1938.1799999999998</v>
      </c>
      <c r="J34" s="157">
        <f t="shared" si="9"/>
        <v>16</v>
      </c>
      <c r="K34" s="241">
        <f t="shared" si="9"/>
        <v>2635.56</v>
      </c>
      <c r="L34" s="287">
        <f t="shared" si="9"/>
        <v>10</v>
      </c>
      <c r="M34" s="288">
        <f t="shared" si="9"/>
        <v>1727.46</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67</v>
      </c>
      <c r="AA34" s="254">
        <f t="shared" si="9"/>
        <v>9904.619999999999</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44112.47</v>
      </c>
      <c r="D38" s="151"/>
      <c r="E38" s="242">
        <f>E28-E5-E34</f>
        <v>46064.05999999999</v>
      </c>
      <c r="F38" s="158"/>
      <c r="G38" s="242">
        <f>G28-G5-G34</f>
        <v>24177.739999999994</v>
      </c>
      <c r="H38" s="151"/>
      <c r="I38" s="242">
        <f>I28-I5-I34</f>
        <v>30960.32</v>
      </c>
      <c r="J38" s="151"/>
      <c r="K38" s="242">
        <f>K28-K5-K34</f>
        <v>16197.15</v>
      </c>
      <c r="L38" s="151"/>
      <c r="M38" s="242">
        <f>M28-M5-M34</f>
        <v>9969.6099999999969</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171481.34999999998</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C76A-1F3F-4BE4-AF07-12980307B032}">
  <sheetPr codeName="Sheet20">
    <pageSetUpPr fitToPage="1"/>
  </sheetPr>
  <dimension ref="A1:AA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86" width="8.7265625" customWidth="1"/>
  </cols>
  <sheetData>
    <row r="1" spans="1:27" ht="16.5" customHeight="1" x14ac:dyDescent="0.3">
      <c r="A1" s="207" t="s">
        <v>87</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7"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7" ht="12.75" customHeight="1" x14ac:dyDescent="0.25">
      <c r="A3" s="6" t="s">
        <v>37</v>
      </c>
      <c r="B3" s="153">
        <v>94</v>
      </c>
      <c r="C3" s="236">
        <v>896.1</v>
      </c>
      <c r="D3" s="161">
        <v>99</v>
      </c>
      <c r="E3" s="283">
        <v>852.1</v>
      </c>
      <c r="F3" s="153">
        <v>78</v>
      </c>
      <c r="G3" s="236">
        <v>713.3</v>
      </c>
      <c r="H3" s="161">
        <v>65</v>
      </c>
      <c r="I3" s="283">
        <v>578</v>
      </c>
      <c r="J3" s="153">
        <v>49</v>
      </c>
      <c r="K3" s="236">
        <v>438.5</v>
      </c>
      <c r="L3" s="161">
        <v>108</v>
      </c>
      <c r="M3" s="283">
        <v>640.6</v>
      </c>
      <c r="N3" s="153"/>
      <c r="O3" s="236"/>
      <c r="P3" s="161"/>
      <c r="Q3" s="283"/>
      <c r="R3" s="153"/>
      <c r="S3" s="236"/>
      <c r="T3" s="161"/>
      <c r="U3" s="283"/>
      <c r="V3" s="153"/>
      <c r="W3" s="236"/>
      <c r="X3" s="161"/>
      <c r="Y3" s="283"/>
      <c r="Z3" s="147">
        <f>B3+D3+F3+H3+J3+L3+N3+P3+R3+T3+V3+X3</f>
        <v>493</v>
      </c>
      <c r="AA3" s="249">
        <f>C3+E3+G3+I3+K3+M3+O3+Q3+S3+U3+W3+Y3</f>
        <v>4118.6000000000004</v>
      </c>
    </row>
    <row r="4" spans="1:27" ht="12.75" customHeight="1" x14ac:dyDescent="0.25">
      <c r="A4" s="2" t="s">
        <v>38</v>
      </c>
      <c r="B4" s="153"/>
      <c r="C4" s="237">
        <v>166</v>
      </c>
      <c r="D4" s="161"/>
      <c r="E4" s="284">
        <v>186</v>
      </c>
      <c r="F4" s="153"/>
      <c r="G4" s="237">
        <v>136</v>
      </c>
      <c r="H4" s="161"/>
      <c r="I4" s="284">
        <v>118</v>
      </c>
      <c r="J4" s="153"/>
      <c r="K4" s="237">
        <v>90</v>
      </c>
      <c r="L4" s="161"/>
      <c r="M4" s="284">
        <v>196</v>
      </c>
      <c r="N4" s="153"/>
      <c r="O4" s="237"/>
      <c r="P4" s="161"/>
      <c r="Q4" s="284"/>
      <c r="R4" s="153"/>
      <c r="S4" s="237"/>
      <c r="T4" s="161"/>
      <c r="U4" s="284"/>
      <c r="V4" s="153"/>
      <c r="W4" s="237"/>
      <c r="X4" s="161"/>
      <c r="Y4" s="284"/>
      <c r="Z4" s="147"/>
      <c r="AA4" s="250">
        <f>C4+E4+G4+I4+K4+M4+O4+Q4+S4+U4+W4+Y4</f>
        <v>892</v>
      </c>
    </row>
    <row r="5" spans="1:27" ht="12.75" customHeight="1" x14ac:dyDescent="0.3">
      <c r="A5" s="3" t="s">
        <v>15</v>
      </c>
      <c r="B5" s="153"/>
      <c r="C5" s="238">
        <f>SUM(C3:C4)</f>
        <v>1062.0999999999999</v>
      </c>
      <c r="D5" s="161"/>
      <c r="E5" s="258">
        <f>SUM(E3:E4)</f>
        <v>1038.0999999999999</v>
      </c>
      <c r="F5" s="153"/>
      <c r="G5" s="238">
        <f>SUM(G3:G4)</f>
        <v>849.3</v>
      </c>
      <c r="H5" s="161"/>
      <c r="I5" s="258">
        <f>SUM(I3:I4)</f>
        <v>696</v>
      </c>
      <c r="J5" s="153"/>
      <c r="K5" s="238">
        <f>SUM(K3:K4)</f>
        <v>528.5</v>
      </c>
      <c r="L5" s="161"/>
      <c r="M5" s="258">
        <f>SUM(M3:M4)</f>
        <v>836.6</v>
      </c>
      <c r="N5" s="153"/>
      <c r="O5" s="238">
        <f>SUM(O3:O4)</f>
        <v>0</v>
      </c>
      <c r="P5" s="161"/>
      <c r="Q5" s="258">
        <f>SUM(Q3:Q4)</f>
        <v>0</v>
      </c>
      <c r="R5" s="153"/>
      <c r="S5" s="238">
        <f>SUM(S3:S4)</f>
        <v>0</v>
      </c>
      <c r="T5" s="161"/>
      <c r="U5" s="258">
        <f>SUM(U3:U4)</f>
        <v>0</v>
      </c>
      <c r="V5" s="153"/>
      <c r="W5" s="238">
        <f>SUM(W3:W4)</f>
        <v>0</v>
      </c>
      <c r="X5" s="161"/>
      <c r="Y5" s="258">
        <f>SUM(Y3:Y4)</f>
        <v>0</v>
      </c>
      <c r="Z5" s="147"/>
      <c r="AA5" s="251">
        <f>SUM(AA3:AA4)</f>
        <v>5010.6000000000004</v>
      </c>
    </row>
    <row r="6" spans="1:27"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7" s="2" customFormat="1" ht="12.75" customHeight="1" x14ac:dyDescent="0.25">
      <c r="A7" s="2" t="s">
        <v>58</v>
      </c>
      <c r="B7" s="153"/>
      <c r="C7" s="306">
        <v>20528.259999999998</v>
      </c>
      <c r="D7" s="161"/>
      <c r="E7" s="307">
        <v>21776.12</v>
      </c>
      <c r="F7" s="153"/>
      <c r="G7" s="306">
        <v>27209.67</v>
      </c>
      <c r="H7" s="161"/>
      <c r="I7" s="307">
        <v>19442.689999999999</v>
      </c>
      <c r="J7" s="153"/>
      <c r="K7" s="306">
        <v>16185.39</v>
      </c>
      <c r="L7" s="161"/>
      <c r="M7" s="307">
        <v>40905.96</v>
      </c>
      <c r="N7" s="153"/>
      <c r="O7" s="306"/>
      <c r="P7" s="161"/>
      <c r="Q7" s="307"/>
      <c r="R7" s="153"/>
      <c r="S7" s="306"/>
      <c r="T7" s="161"/>
      <c r="U7" s="307"/>
      <c r="V7" s="153"/>
      <c r="W7" s="306"/>
      <c r="X7" s="161"/>
      <c r="Y7" s="307"/>
      <c r="Z7" s="147"/>
      <c r="AA7" s="321">
        <f>C7+E7+G7+I7+K7+M7+O7+Q7+S7+U7+W7+Y7</f>
        <v>146048.09</v>
      </c>
    </row>
    <row r="8" spans="1:27"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row>
    <row r="9" spans="1:27"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7" ht="12.75" customHeight="1" x14ac:dyDescent="0.25">
      <c r="A10" s="2" t="s">
        <v>25</v>
      </c>
      <c r="B10" s="153">
        <v>30</v>
      </c>
      <c r="C10" s="236">
        <v>1272.8900000000001</v>
      </c>
      <c r="D10" s="161">
        <v>28</v>
      </c>
      <c r="E10" s="283">
        <v>802.82</v>
      </c>
      <c r="F10" s="153">
        <v>30</v>
      </c>
      <c r="G10" s="236">
        <v>1319.37</v>
      </c>
      <c r="H10" s="161">
        <v>25</v>
      </c>
      <c r="I10" s="283">
        <v>1226.32</v>
      </c>
      <c r="J10" s="153">
        <v>30</v>
      </c>
      <c r="K10" s="236">
        <v>1456.4</v>
      </c>
      <c r="L10" s="161">
        <v>73</v>
      </c>
      <c r="M10" s="283">
        <v>3118.14</v>
      </c>
      <c r="N10" s="153"/>
      <c r="O10" s="236"/>
      <c r="P10" s="161"/>
      <c r="Q10" s="283"/>
      <c r="R10" s="153"/>
      <c r="S10" s="236"/>
      <c r="T10" s="161"/>
      <c r="U10" s="283"/>
      <c r="V10" s="153"/>
      <c r="W10" s="236"/>
      <c r="X10" s="161"/>
      <c r="Y10" s="283"/>
      <c r="Z10" s="147">
        <f t="shared" ref="Z10" si="0">B10+D10+F10+H10+J10+L10+N10+P10+R10+T10+V10+X10</f>
        <v>216</v>
      </c>
      <c r="AA10" s="249">
        <f t="shared" ref="AA10" si="1">C10+E10+G10+I10+K10+M10+O10+Q10+S10+U10+W10+Y10</f>
        <v>9195.9399999999987</v>
      </c>
    </row>
    <row r="11" spans="1:27" ht="12.75" customHeight="1" x14ac:dyDescent="0.25">
      <c r="A11" s="69" t="s">
        <v>93</v>
      </c>
      <c r="B11" s="153"/>
      <c r="C11" s="236"/>
      <c r="D11" s="161"/>
      <c r="E11" s="283"/>
      <c r="F11" s="153"/>
      <c r="G11" s="236"/>
      <c r="H11" s="161">
        <v>1</v>
      </c>
      <c r="I11" s="283">
        <v>13.35</v>
      </c>
      <c r="J11" s="153"/>
      <c r="K11" s="236"/>
      <c r="L11" s="161"/>
      <c r="M11" s="283"/>
      <c r="N11" s="153"/>
      <c r="O11" s="236"/>
      <c r="P11" s="161"/>
      <c r="Q11" s="283"/>
      <c r="R11" s="153"/>
      <c r="S11" s="236"/>
      <c r="T11" s="161"/>
      <c r="U11" s="283"/>
      <c r="V11" s="153"/>
      <c r="W11" s="236"/>
      <c r="X11" s="161"/>
      <c r="Y11" s="283"/>
      <c r="Z11" s="147">
        <f t="shared" ref="Z11:AA12" si="2">B11+D11+F11+H11+J11+L11+N11+P11+R11+T11+V11+X11</f>
        <v>1</v>
      </c>
      <c r="AA11" s="249">
        <f t="shared" si="2"/>
        <v>13.35</v>
      </c>
    </row>
    <row r="12" spans="1:27"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7" ht="12.75" customHeight="1" x14ac:dyDescent="0.3">
      <c r="A13" s="7" t="s">
        <v>19</v>
      </c>
      <c r="B13" s="153">
        <f t="shared" ref="B13:AA13" si="3">SUM(B10:B12)</f>
        <v>30</v>
      </c>
      <c r="C13" s="238">
        <f t="shared" si="3"/>
        <v>1272.8900000000001</v>
      </c>
      <c r="D13" s="161">
        <f t="shared" si="3"/>
        <v>28</v>
      </c>
      <c r="E13" s="258">
        <f t="shared" si="3"/>
        <v>802.82</v>
      </c>
      <c r="F13" s="153">
        <f t="shared" si="3"/>
        <v>30</v>
      </c>
      <c r="G13" s="238">
        <f t="shared" si="3"/>
        <v>1319.37</v>
      </c>
      <c r="H13" s="161">
        <f t="shared" si="3"/>
        <v>26</v>
      </c>
      <c r="I13" s="258">
        <f t="shared" si="3"/>
        <v>1239.6699999999998</v>
      </c>
      <c r="J13" s="153">
        <f t="shared" si="3"/>
        <v>30</v>
      </c>
      <c r="K13" s="238">
        <f t="shared" si="3"/>
        <v>1456.4</v>
      </c>
      <c r="L13" s="161">
        <f t="shared" si="3"/>
        <v>73</v>
      </c>
      <c r="M13" s="258">
        <f t="shared" si="3"/>
        <v>3118.14</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217</v>
      </c>
      <c r="AA13" s="303">
        <f t="shared" si="3"/>
        <v>9209.2899999999991</v>
      </c>
    </row>
    <row r="14" spans="1:27"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7"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7"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17"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2</v>
      </c>
      <c r="C18" s="236">
        <v>1563.83</v>
      </c>
      <c r="D18" s="161">
        <v>4</v>
      </c>
      <c r="E18" s="283">
        <v>3863.94</v>
      </c>
      <c r="F18" s="153">
        <v>2</v>
      </c>
      <c r="G18" s="236">
        <v>2674.72</v>
      </c>
      <c r="H18" s="161">
        <v>1</v>
      </c>
      <c r="I18" s="283">
        <v>277.45</v>
      </c>
      <c r="J18" s="153">
        <v>2</v>
      </c>
      <c r="K18" s="236">
        <v>1137.31</v>
      </c>
      <c r="L18" s="161">
        <v>2</v>
      </c>
      <c r="M18" s="283">
        <v>938.6</v>
      </c>
      <c r="N18" s="153"/>
      <c r="O18" s="236"/>
      <c r="P18" s="161"/>
      <c r="Q18" s="283"/>
      <c r="R18" s="159"/>
      <c r="S18" s="306"/>
      <c r="T18" s="161"/>
      <c r="U18" s="283"/>
      <c r="V18" s="153"/>
      <c r="W18" s="236"/>
      <c r="X18" s="161"/>
      <c r="Y18" s="283"/>
      <c r="Z18" s="147">
        <f t="shared" ref="Z18:AA20" si="5">B18+D18+F18+H18+J18+L18+N18+P18+R18+T18+V18+X18</f>
        <v>13</v>
      </c>
      <c r="AA18" s="249">
        <f t="shared" si="5"/>
        <v>10455.85</v>
      </c>
    </row>
    <row r="19" spans="1:27" ht="12.75" customHeight="1" x14ac:dyDescent="0.25">
      <c r="A19" s="2" t="s">
        <v>22</v>
      </c>
      <c r="B19" s="159">
        <v>13</v>
      </c>
      <c r="C19" s="306">
        <v>6924.3</v>
      </c>
      <c r="D19" s="289">
        <v>19</v>
      </c>
      <c r="E19" s="307">
        <v>7581.04</v>
      </c>
      <c r="F19" s="159">
        <v>14</v>
      </c>
      <c r="G19" s="306">
        <v>4773.92</v>
      </c>
      <c r="H19" s="289">
        <v>6</v>
      </c>
      <c r="I19" s="307">
        <v>3044.18</v>
      </c>
      <c r="J19" s="159">
        <v>2</v>
      </c>
      <c r="K19" s="306">
        <v>2832.45</v>
      </c>
      <c r="L19" s="289">
        <v>2</v>
      </c>
      <c r="M19" s="307">
        <v>2022.98</v>
      </c>
      <c r="N19" s="159"/>
      <c r="O19" s="306"/>
      <c r="P19" s="289"/>
      <c r="Q19" s="307"/>
      <c r="R19" s="159"/>
      <c r="S19" s="306"/>
      <c r="T19" s="289"/>
      <c r="U19" s="307"/>
      <c r="V19" s="159"/>
      <c r="W19" s="306"/>
      <c r="X19" s="289"/>
      <c r="Y19" s="307"/>
      <c r="Z19" s="302">
        <f t="shared" si="5"/>
        <v>56</v>
      </c>
      <c r="AA19" s="308">
        <f t="shared" si="5"/>
        <v>27178.870000000003</v>
      </c>
    </row>
    <row r="20" spans="1:27" ht="12.75" customHeight="1" x14ac:dyDescent="0.25">
      <c r="A20" s="2" t="s">
        <v>47</v>
      </c>
      <c r="B20" s="309"/>
      <c r="C20" s="237"/>
      <c r="D20" s="310"/>
      <c r="E20" s="284"/>
      <c r="F20" s="309"/>
      <c r="G20" s="237"/>
      <c r="H20" s="310"/>
      <c r="I20" s="284"/>
      <c r="J20" s="309"/>
      <c r="K20" s="237"/>
      <c r="L20" s="310"/>
      <c r="M20" s="284"/>
      <c r="N20" s="309"/>
      <c r="O20" s="237"/>
      <c r="P20" s="310"/>
      <c r="Q20" s="284"/>
      <c r="R20" s="309"/>
      <c r="S20" s="237"/>
      <c r="T20" s="310"/>
      <c r="U20" s="284"/>
      <c r="V20" s="309"/>
      <c r="W20" s="237"/>
      <c r="X20" s="310"/>
      <c r="Y20" s="284"/>
      <c r="Z20" s="311">
        <f t="shared" si="5"/>
        <v>0</v>
      </c>
      <c r="AA20" s="250">
        <f t="shared" si="5"/>
        <v>0</v>
      </c>
    </row>
    <row r="21" spans="1:27" ht="12.75" customHeight="1" x14ac:dyDescent="0.3">
      <c r="A21" s="3" t="s">
        <v>20</v>
      </c>
      <c r="B21" s="153">
        <f t="shared" ref="B21:AA21" si="6">SUM(B16:B20)</f>
        <v>15</v>
      </c>
      <c r="C21" s="238">
        <f t="shared" si="6"/>
        <v>8488.130000000001</v>
      </c>
      <c r="D21" s="161">
        <f t="shared" si="6"/>
        <v>23</v>
      </c>
      <c r="E21" s="258">
        <f t="shared" si="6"/>
        <v>11444.98</v>
      </c>
      <c r="F21" s="153">
        <f t="shared" si="6"/>
        <v>16</v>
      </c>
      <c r="G21" s="238">
        <f t="shared" si="6"/>
        <v>7448.6399999999994</v>
      </c>
      <c r="H21" s="161">
        <f t="shared" si="6"/>
        <v>7</v>
      </c>
      <c r="I21" s="258">
        <f t="shared" si="6"/>
        <v>3321.6299999999997</v>
      </c>
      <c r="J21" s="153">
        <f t="shared" si="6"/>
        <v>4</v>
      </c>
      <c r="K21" s="238">
        <f t="shared" si="6"/>
        <v>3969.7599999999998</v>
      </c>
      <c r="L21" s="161">
        <f t="shared" si="6"/>
        <v>4</v>
      </c>
      <c r="M21" s="258">
        <f t="shared" si="6"/>
        <v>2961.58</v>
      </c>
      <c r="N21" s="153">
        <f t="shared" si="6"/>
        <v>0</v>
      </c>
      <c r="O21" s="238">
        <f t="shared" si="6"/>
        <v>0</v>
      </c>
      <c r="P21" s="161">
        <f t="shared" si="6"/>
        <v>0</v>
      </c>
      <c r="Q21" s="258">
        <f t="shared" si="6"/>
        <v>0</v>
      </c>
      <c r="R21" s="153">
        <f>SUM(R16:R20)</f>
        <v>0</v>
      </c>
      <c r="S21" s="238">
        <f>SUM(S16:S20)</f>
        <v>0</v>
      </c>
      <c r="T21" s="161">
        <f t="shared" si="6"/>
        <v>0</v>
      </c>
      <c r="U21" s="258">
        <f t="shared" si="6"/>
        <v>0</v>
      </c>
      <c r="V21" s="153">
        <f t="shared" si="6"/>
        <v>0</v>
      </c>
      <c r="W21" s="238">
        <f t="shared" si="6"/>
        <v>0</v>
      </c>
      <c r="X21" s="161">
        <f t="shared" si="6"/>
        <v>0</v>
      </c>
      <c r="Y21" s="258">
        <f t="shared" si="6"/>
        <v>0</v>
      </c>
      <c r="Z21" s="302">
        <f t="shared" si="6"/>
        <v>69</v>
      </c>
      <c r="AA21" s="303">
        <f t="shared" si="6"/>
        <v>37634.720000000001</v>
      </c>
    </row>
    <row r="22" spans="1:27" ht="12.75" customHeight="1" x14ac:dyDescent="0.3">
      <c r="A22" s="3"/>
      <c r="B22" s="153"/>
      <c r="C22" s="239"/>
      <c r="D22" s="161"/>
      <c r="E22" s="282"/>
      <c r="F22" s="153"/>
      <c r="G22" s="239"/>
      <c r="H22" s="161"/>
      <c r="I22" s="282"/>
      <c r="J22" s="153"/>
      <c r="K22" s="239"/>
      <c r="L22" s="161"/>
      <c r="M22" s="282"/>
      <c r="N22" s="153"/>
      <c r="O22" s="239"/>
      <c r="P22" s="161"/>
      <c r="Q22" s="282"/>
      <c r="R22" s="153"/>
      <c r="S22" s="239"/>
      <c r="T22" s="161"/>
      <c r="U22" s="282"/>
      <c r="V22" s="153"/>
      <c r="W22" s="239"/>
      <c r="X22" s="161"/>
      <c r="Y22" s="282"/>
      <c r="Z22" s="147"/>
      <c r="AA22" s="249"/>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124</v>
      </c>
      <c r="C24" s="236">
        <v>890</v>
      </c>
      <c r="D24" s="161">
        <v>167</v>
      </c>
      <c r="E24" s="283">
        <v>3182.56</v>
      </c>
      <c r="F24" s="153">
        <v>92</v>
      </c>
      <c r="G24" s="236">
        <v>358.22</v>
      </c>
      <c r="H24" s="161">
        <v>69</v>
      </c>
      <c r="I24" s="283">
        <v>387.54</v>
      </c>
      <c r="J24" s="153">
        <v>67</v>
      </c>
      <c r="K24" s="236">
        <v>120.55</v>
      </c>
      <c r="L24" s="161">
        <v>105</v>
      </c>
      <c r="M24" s="283">
        <v>1298.6199999999999</v>
      </c>
      <c r="N24" s="153"/>
      <c r="O24" s="236"/>
      <c r="P24" s="161"/>
      <c r="Q24" s="283"/>
      <c r="R24" s="153"/>
      <c r="S24" s="236"/>
      <c r="T24" s="161"/>
      <c r="U24" s="283"/>
      <c r="V24" s="153"/>
      <c r="W24" s="236"/>
      <c r="X24" s="161"/>
      <c r="Y24" s="283"/>
      <c r="Z24" s="147">
        <f>B24+D24+F24+H24+J24+L24+N24+P24+R24+T24+V24+X24</f>
        <v>624</v>
      </c>
      <c r="AA24" s="249">
        <f>C24+E24+G24+I24+K24+M24+O24+Q24+S24+U24+W24+Y24</f>
        <v>6237.49</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7">B24+B25</f>
        <v>124</v>
      </c>
      <c r="C26" s="240">
        <f t="shared" si="7"/>
        <v>890</v>
      </c>
      <c r="D26" s="285">
        <f t="shared" si="7"/>
        <v>167</v>
      </c>
      <c r="E26" s="286">
        <f t="shared" si="7"/>
        <v>3182.56</v>
      </c>
      <c r="F26" s="156">
        <f t="shared" si="7"/>
        <v>92</v>
      </c>
      <c r="G26" s="240">
        <f t="shared" si="7"/>
        <v>358.22</v>
      </c>
      <c r="H26" s="285">
        <f t="shared" si="7"/>
        <v>69</v>
      </c>
      <c r="I26" s="286">
        <f t="shared" si="7"/>
        <v>387.54</v>
      </c>
      <c r="J26" s="156">
        <f t="shared" si="7"/>
        <v>67</v>
      </c>
      <c r="K26" s="240">
        <f t="shared" si="7"/>
        <v>120.55</v>
      </c>
      <c r="L26" s="285">
        <f t="shared" si="7"/>
        <v>105</v>
      </c>
      <c r="M26" s="286">
        <f t="shared" si="7"/>
        <v>1298.6199999999999</v>
      </c>
      <c r="N26" s="156">
        <f t="shared" si="7"/>
        <v>0</v>
      </c>
      <c r="O26" s="240">
        <f t="shared" si="7"/>
        <v>0</v>
      </c>
      <c r="P26" s="285">
        <f t="shared" si="7"/>
        <v>0</v>
      </c>
      <c r="Q26" s="286">
        <f t="shared" si="7"/>
        <v>0</v>
      </c>
      <c r="R26" s="156">
        <f t="shared" si="7"/>
        <v>0</v>
      </c>
      <c r="S26" s="240">
        <f t="shared" si="7"/>
        <v>0</v>
      </c>
      <c r="T26" s="285">
        <f t="shared" si="7"/>
        <v>0</v>
      </c>
      <c r="U26" s="286">
        <f t="shared" si="7"/>
        <v>0</v>
      </c>
      <c r="V26" s="156">
        <f t="shared" si="7"/>
        <v>0</v>
      </c>
      <c r="W26" s="240">
        <f t="shared" si="7"/>
        <v>0</v>
      </c>
      <c r="X26" s="285">
        <f t="shared" si="7"/>
        <v>0</v>
      </c>
      <c r="Y26" s="286">
        <f t="shared" si="7"/>
        <v>0</v>
      </c>
      <c r="Z26" s="148">
        <f t="shared" ref="Z26:AA26" si="8">SUM(Z24:Z25)</f>
        <v>624</v>
      </c>
      <c r="AA26" s="253">
        <f t="shared" si="8"/>
        <v>6237.49</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10651.02</v>
      </c>
      <c r="D28" s="161"/>
      <c r="E28" s="258">
        <f>SUM(E13+E21+E26)</f>
        <v>15430.359999999999</v>
      </c>
      <c r="F28" s="153"/>
      <c r="G28" s="238">
        <f>SUM(G13+G21+G26)</f>
        <v>9126.2299999999977</v>
      </c>
      <c r="H28" s="161"/>
      <c r="I28" s="258">
        <f>SUM(I13+I21+I26)</f>
        <v>4948.8399999999992</v>
      </c>
      <c r="J28" s="153"/>
      <c r="K28" s="238">
        <f>SUM(K13+K21+K26)</f>
        <v>5546.71</v>
      </c>
      <c r="L28" s="161"/>
      <c r="M28" s="258">
        <f>SUM(M13+M21+M26)</f>
        <v>7378.3399999999992</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53081.5</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c r="C31" s="236"/>
      <c r="D31" s="161">
        <v>1</v>
      </c>
      <c r="E31" s="283">
        <v>778.41</v>
      </c>
      <c r="F31" s="153">
        <v>1</v>
      </c>
      <c r="G31" s="236">
        <v>1214.2</v>
      </c>
      <c r="H31" s="161">
        <v>1</v>
      </c>
      <c r="I31" s="283">
        <v>245.3</v>
      </c>
      <c r="J31" s="153"/>
      <c r="K31" s="236"/>
      <c r="L31" s="161">
        <v>1</v>
      </c>
      <c r="M31" s="283">
        <v>361.2</v>
      </c>
      <c r="N31" s="153"/>
      <c r="O31" s="236"/>
      <c r="P31" s="161"/>
      <c r="Q31" s="283"/>
      <c r="R31" s="153"/>
      <c r="S31" s="236"/>
      <c r="T31" s="161"/>
      <c r="U31" s="283"/>
      <c r="V31" s="153"/>
      <c r="W31" s="236"/>
      <c r="X31" s="161"/>
      <c r="Y31" s="283"/>
      <c r="Z31" s="149">
        <f t="shared" ref="Z31:AA33" si="9">SUM(B31+D31+F31+H31+J31+L31+N31+P31+R31+T31+V31+X31)</f>
        <v>4</v>
      </c>
      <c r="AA31" s="255">
        <f t="shared" si="9"/>
        <v>2599.11</v>
      </c>
    </row>
    <row r="32" spans="1:27" s="14" customFormat="1" x14ac:dyDescent="0.25">
      <c r="A32" s="13" t="s">
        <v>53</v>
      </c>
      <c r="B32" s="153"/>
      <c r="C32" s="236"/>
      <c r="D32" s="161"/>
      <c r="E32" s="283"/>
      <c r="F32" s="153">
        <v>1</v>
      </c>
      <c r="G32" s="236">
        <v>81</v>
      </c>
      <c r="H32" s="161"/>
      <c r="I32" s="283"/>
      <c r="J32" s="153"/>
      <c r="K32" s="236"/>
      <c r="L32" s="161">
        <v>9</v>
      </c>
      <c r="M32" s="283">
        <v>3191.15</v>
      </c>
      <c r="N32" s="153"/>
      <c r="O32" s="236"/>
      <c r="P32" s="161"/>
      <c r="Q32" s="283"/>
      <c r="R32" s="153"/>
      <c r="S32" s="236"/>
      <c r="T32" s="161"/>
      <c r="U32" s="283"/>
      <c r="V32" s="153"/>
      <c r="W32" s="236"/>
      <c r="X32" s="161"/>
      <c r="Y32" s="283"/>
      <c r="Z32" s="149">
        <f t="shared" si="9"/>
        <v>10</v>
      </c>
      <c r="AA32" s="255">
        <f t="shared" si="9"/>
        <v>3272.15</v>
      </c>
    </row>
    <row r="33" spans="1:27"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9"/>
        <v>0</v>
      </c>
      <c r="AA33" s="256">
        <f t="shared" si="9"/>
        <v>0</v>
      </c>
    </row>
    <row r="34" spans="1:27" s="3" customFormat="1" ht="12.75" customHeight="1" x14ac:dyDescent="0.3">
      <c r="A34" s="3" t="s">
        <v>51</v>
      </c>
      <c r="B34" s="157">
        <f t="shared" ref="B34:AA34" si="10">SUM(B31:B33)</f>
        <v>0</v>
      </c>
      <c r="C34" s="241">
        <f t="shared" si="10"/>
        <v>0</v>
      </c>
      <c r="D34" s="287">
        <f t="shared" si="10"/>
        <v>1</v>
      </c>
      <c r="E34" s="288">
        <f t="shared" si="10"/>
        <v>778.41</v>
      </c>
      <c r="F34" s="157">
        <f t="shared" si="10"/>
        <v>2</v>
      </c>
      <c r="G34" s="241">
        <f t="shared" si="10"/>
        <v>1295.2</v>
      </c>
      <c r="H34" s="287">
        <f t="shared" si="10"/>
        <v>1</v>
      </c>
      <c r="I34" s="288">
        <f t="shared" si="10"/>
        <v>245.3</v>
      </c>
      <c r="J34" s="157">
        <f t="shared" si="10"/>
        <v>0</v>
      </c>
      <c r="K34" s="241">
        <f t="shared" si="10"/>
        <v>0</v>
      </c>
      <c r="L34" s="287">
        <f t="shared" si="10"/>
        <v>10</v>
      </c>
      <c r="M34" s="288">
        <f t="shared" si="10"/>
        <v>3552.35</v>
      </c>
      <c r="N34" s="157">
        <f t="shared" si="10"/>
        <v>0</v>
      </c>
      <c r="O34" s="241">
        <f t="shared" si="10"/>
        <v>0</v>
      </c>
      <c r="P34" s="287">
        <f t="shared" si="10"/>
        <v>0</v>
      </c>
      <c r="Q34" s="288">
        <f t="shared" si="10"/>
        <v>0</v>
      </c>
      <c r="R34" s="157">
        <f t="shared" si="10"/>
        <v>0</v>
      </c>
      <c r="S34" s="241">
        <f t="shared" si="10"/>
        <v>0</v>
      </c>
      <c r="T34" s="287">
        <f t="shared" si="10"/>
        <v>0</v>
      </c>
      <c r="U34" s="288">
        <f t="shared" si="10"/>
        <v>0</v>
      </c>
      <c r="V34" s="157">
        <f t="shared" si="10"/>
        <v>0</v>
      </c>
      <c r="W34" s="241">
        <f t="shared" si="10"/>
        <v>0</v>
      </c>
      <c r="X34" s="287">
        <f t="shared" si="10"/>
        <v>0</v>
      </c>
      <c r="Y34" s="288">
        <f t="shared" si="10"/>
        <v>0</v>
      </c>
      <c r="Z34" s="149">
        <f t="shared" si="10"/>
        <v>14</v>
      </c>
      <c r="AA34" s="254">
        <f t="shared" si="10"/>
        <v>5871.26</v>
      </c>
    </row>
    <row r="35" spans="1:27"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27"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27"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row>
    <row r="38" spans="1:27" s="16" customFormat="1" ht="26" x14ac:dyDescent="0.25">
      <c r="A38" s="15" t="s">
        <v>55</v>
      </c>
      <c r="B38" s="151"/>
      <c r="C38" s="242">
        <f>C28-C5-C34</f>
        <v>9588.92</v>
      </c>
      <c r="D38" s="151"/>
      <c r="E38" s="242">
        <f>E28-E5-E34</f>
        <v>13613.849999999999</v>
      </c>
      <c r="F38" s="158"/>
      <c r="G38" s="242">
        <f>G28-G5-G34</f>
        <v>6981.7299999999987</v>
      </c>
      <c r="H38" s="151"/>
      <c r="I38" s="242">
        <f>I28-I5-I34</f>
        <v>4007.5399999999991</v>
      </c>
      <c r="J38" s="151"/>
      <c r="K38" s="242">
        <f>K28-K5-K34</f>
        <v>5018.21</v>
      </c>
      <c r="L38" s="151"/>
      <c r="M38" s="242">
        <f>M28-M5-M34</f>
        <v>2989.389999999999</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42199.64</v>
      </c>
    </row>
    <row r="39" spans="1:27" x14ac:dyDescent="0.25">
      <c r="A39" s="2"/>
    </row>
  </sheetData>
  <mergeCells count="13">
    <mergeCell ref="Z1:AA1"/>
    <mergeCell ref="N1:O1"/>
    <mergeCell ref="P1:Q1"/>
    <mergeCell ref="R1:S1"/>
    <mergeCell ref="T1:U1"/>
    <mergeCell ref="V1:W1"/>
    <mergeCell ref="X1:Y1"/>
    <mergeCell ref="L1:M1"/>
    <mergeCell ref="B1:C1"/>
    <mergeCell ref="D1:E1"/>
    <mergeCell ref="F1:G1"/>
    <mergeCell ref="H1:I1"/>
    <mergeCell ref="J1:K1"/>
  </mergeCells>
  <pageMargins left="0.18" right="0.2" top="0.51" bottom="0.86" header="0.5" footer="0.5"/>
  <pageSetup scale="98" orientation="landscape" r:id="rId1"/>
  <headerFooter alignWithMargins="0">
    <oddFooter>&amp;L&amp;8&amp;Z&amp;F&amp;R&amp;8Prepared by Danielle Meier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88</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163</v>
      </c>
      <c r="C3" s="236">
        <v>992.8</v>
      </c>
      <c r="D3" s="161">
        <v>157</v>
      </c>
      <c r="E3" s="283">
        <v>964.8</v>
      </c>
      <c r="F3" s="153">
        <v>147</v>
      </c>
      <c r="G3" s="236">
        <v>898.9</v>
      </c>
      <c r="H3" s="161">
        <v>157</v>
      </c>
      <c r="I3" s="283">
        <v>1065.4000000000001</v>
      </c>
      <c r="J3" s="153">
        <v>69</v>
      </c>
      <c r="K3" s="236">
        <v>421.1</v>
      </c>
      <c r="L3" s="161">
        <v>62</v>
      </c>
      <c r="M3" s="283">
        <v>291.89999999999998</v>
      </c>
      <c r="N3" s="153"/>
      <c r="O3" s="236"/>
      <c r="P3" s="161"/>
      <c r="Q3" s="283"/>
      <c r="R3" s="153"/>
      <c r="S3" s="236"/>
      <c r="T3" s="161"/>
      <c r="U3" s="283"/>
      <c r="V3" s="153"/>
      <c r="W3" s="236"/>
      <c r="X3" s="161"/>
      <c r="Y3" s="283"/>
      <c r="Z3" s="147">
        <f>B3+D3+F3+H3+J3+L3+N3+P3+R3+T3+V3+X3</f>
        <v>755</v>
      </c>
      <c r="AA3" s="249">
        <f>C3+E3+G3+I3+K3+M3+O3+Q3+S3+U3+W3+Y3</f>
        <v>4634.8999999999996</v>
      </c>
      <c r="AC3" s="5"/>
    </row>
    <row r="4" spans="1:29" ht="12.75" customHeight="1" x14ac:dyDescent="0.25">
      <c r="A4" s="2" t="s">
        <v>38</v>
      </c>
      <c r="B4" s="153"/>
      <c r="C4" s="237">
        <v>318</v>
      </c>
      <c r="D4" s="161"/>
      <c r="E4" s="284">
        <v>300</v>
      </c>
      <c r="F4" s="153"/>
      <c r="G4" s="237">
        <v>280</v>
      </c>
      <c r="H4" s="161"/>
      <c r="I4" s="284">
        <v>290</v>
      </c>
      <c r="J4" s="153"/>
      <c r="K4" s="237">
        <v>126</v>
      </c>
      <c r="L4" s="161"/>
      <c r="M4" s="284">
        <v>108</v>
      </c>
      <c r="N4" s="153"/>
      <c r="O4" s="237"/>
      <c r="P4" s="161"/>
      <c r="Q4" s="284"/>
      <c r="R4" s="153"/>
      <c r="S4" s="237"/>
      <c r="T4" s="161"/>
      <c r="U4" s="284"/>
      <c r="V4" s="153"/>
      <c r="W4" s="237"/>
      <c r="X4" s="161"/>
      <c r="Y4" s="284"/>
      <c r="Z4" s="147"/>
      <c r="AA4" s="250">
        <f>C4+E4+G4+I4+K4+M4+O4+Q4+S4+U4+W4+Y4</f>
        <v>1422</v>
      </c>
    </row>
    <row r="5" spans="1:29" ht="12.75" customHeight="1" x14ac:dyDescent="0.3">
      <c r="A5" s="3" t="s">
        <v>15</v>
      </c>
      <c r="B5" s="153"/>
      <c r="C5" s="238">
        <f>SUM(C3:C4)</f>
        <v>1310.8</v>
      </c>
      <c r="D5" s="161"/>
      <c r="E5" s="258">
        <f>SUM(E3:E4)</f>
        <v>1264.8</v>
      </c>
      <c r="F5" s="153"/>
      <c r="G5" s="238">
        <f>SUM(G3:G4)</f>
        <v>1178.9000000000001</v>
      </c>
      <c r="H5" s="161"/>
      <c r="I5" s="258">
        <f>SUM(I3:I4)</f>
        <v>1355.4</v>
      </c>
      <c r="J5" s="153"/>
      <c r="K5" s="238">
        <f>SUM(K3:K4)</f>
        <v>547.1</v>
      </c>
      <c r="L5" s="161"/>
      <c r="M5" s="258">
        <f>SUM(M3:M4)</f>
        <v>399.9</v>
      </c>
      <c r="N5" s="153"/>
      <c r="O5" s="238">
        <f>SUM(O3:O4)</f>
        <v>0</v>
      </c>
      <c r="P5" s="161"/>
      <c r="Q5" s="258">
        <f>SUM(Q3:Q4)</f>
        <v>0</v>
      </c>
      <c r="R5" s="153"/>
      <c r="S5" s="238">
        <f>SUM(S3:S4)</f>
        <v>0</v>
      </c>
      <c r="T5" s="161"/>
      <c r="U5" s="258">
        <f>SUM(U3:U4)</f>
        <v>0</v>
      </c>
      <c r="V5" s="153"/>
      <c r="W5" s="238">
        <f>SUM(W3:W4)</f>
        <v>0</v>
      </c>
      <c r="X5" s="161"/>
      <c r="Y5" s="258">
        <f>SUM(Y3:Y4)</f>
        <v>0</v>
      </c>
      <c r="Z5" s="147"/>
      <c r="AA5" s="251">
        <f>SUM(AA3:AA4)</f>
        <v>6056.9</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70384.92</v>
      </c>
      <c r="D7" s="161"/>
      <c r="E7" s="307">
        <v>53725.09</v>
      </c>
      <c r="F7" s="153"/>
      <c r="G7" s="306">
        <v>45552.02</v>
      </c>
      <c r="H7" s="161"/>
      <c r="I7" s="307">
        <v>49618.25</v>
      </c>
      <c r="J7" s="153"/>
      <c r="K7" s="306">
        <v>19169.61</v>
      </c>
      <c r="L7" s="161"/>
      <c r="M7" s="307">
        <v>18783.37</v>
      </c>
      <c r="N7" s="153"/>
      <c r="O7" s="306"/>
      <c r="P7" s="161"/>
      <c r="Q7" s="307"/>
      <c r="R7" s="153"/>
      <c r="S7" s="306"/>
      <c r="T7" s="161"/>
      <c r="U7" s="307"/>
      <c r="V7" s="153"/>
      <c r="W7" s="306"/>
      <c r="X7" s="161"/>
      <c r="Y7" s="307"/>
      <c r="Z7" s="147"/>
      <c r="AA7" s="321">
        <f>C7+E7+G7+I7+K7+M7+O7+Q7+S7+U7+W7+Y7</f>
        <v>257233.26</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99</v>
      </c>
      <c r="C10" s="236">
        <v>3638.64</v>
      </c>
      <c r="D10" s="161">
        <v>84</v>
      </c>
      <c r="E10" s="283">
        <v>2920.74</v>
      </c>
      <c r="F10" s="153">
        <v>70</v>
      </c>
      <c r="G10" s="236">
        <v>2730.49</v>
      </c>
      <c r="H10" s="161">
        <v>78</v>
      </c>
      <c r="I10" s="283">
        <v>3019.27</v>
      </c>
      <c r="J10" s="153">
        <v>33</v>
      </c>
      <c r="K10" s="236">
        <v>1255.8</v>
      </c>
      <c r="L10" s="161">
        <v>37</v>
      </c>
      <c r="M10" s="283">
        <v>1022.35</v>
      </c>
      <c r="N10" s="153"/>
      <c r="O10" s="236"/>
      <c r="P10" s="161"/>
      <c r="Q10" s="283"/>
      <c r="R10" s="153"/>
      <c r="S10" s="236"/>
      <c r="T10" s="161"/>
      <c r="U10" s="283"/>
      <c r="V10" s="153"/>
      <c r="W10" s="236"/>
      <c r="X10" s="161"/>
      <c r="Y10" s="283"/>
      <c r="Z10" s="147">
        <f t="shared" ref="Z10" si="0">B10+D10+F10+H10+J10+L10+N10+P10+R10+T10+V10+X10</f>
        <v>401</v>
      </c>
      <c r="AA10" s="249">
        <f t="shared" ref="AA10" si="1">C10+E10+G10+I10+K10+M10+O10+Q10+S10+U10+W10+Y10</f>
        <v>14587.289999999999</v>
      </c>
    </row>
    <row r="11" spans="1:29" ht="13.5" customHeight="1" x14ac:dyDescent="0.25">
      <c r="A11" s="69" t="s">
        <v>93</v>
      </c>
      <c r="B11" s="153"/>
      <c r="C11" s="236"/>
      <c r="D11" s="161"/>
      <c r="E11" s="283"/>
      <c r="F11" s="153">
        <v>1</v>
      </c>
      <c r="G11" s="236">
        <v>14.74</v>
      </c>
      <c r="H11" s="161">
        <v>2</v>
      </c>
      <c r="I11" s="283">
        <v>14.69</v>
      </c>
      <c r="J11" s="153"/>
      <c r="K11" s="236"/>
      <c r="L11" s="161"/>
      <c r="M11" s="283"/>
      <c r="N11" s="153"/>
      <c r="O11" s="236"/>
      <c r="P11" s="161"/>
      <c r="Q11" s="283"/>
      <c r="R11" s="153"/>
      <c r="S11" s="236"/>
      <c r="T11" s="161"/>
      <c r="U11" s="283"/>
      <c r="V11" s="153"/>
      <c r="W11" s="236"/>
      <c r="X11" s="161"/>
      <c r="Y11" s="283"/>
      <c r="Z11" s="147">
        <f t="shared" ref="Z11:AA12" si="2">B11+D11+F11+H11+J11+L11+N11+P11+R11+T11+V11+X11</f>
        <v>3</v>
      </c>
      <c r="AA11" s="249">
        <f t="shared" si="2"/>
        <v>29.43</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99</v>
      </c>
      <c r="C13" s="238">
        <f t="shared" si="3"/>
        <v>3638.64</v>
      </c>
      <c r="D13" s="161">
        <f t="shared" si="3"/>
        <v>84</v>
      </c>
      <c r="E13" s="258">
        <f t="shared" si="3"/>
        <v>2920.74</v>
      </c>
      <c r="F13" s="153">
        <f t="shared" si="3"/>
        <v>71</v>
      </c>
      <c r="G13" s="238">
        <f t="shared" si="3"/>
        <v>2745.2299999999996</v>
      </c>
      <c r="H13" s="161">
        <f t="shared" si="3"/>
        <v>80</v>
      </c>
      <c r="I13" s="258">
        <f t="shared" si="3"/>
        <v>3033.96</v>
      </c>
      <c r="J13" s="153">
        <f t="shared" si="3"/>
        <v>33</v>
      </c>
      <c r="K13" s="238">
        <f t="shared" si="3"/>
        <v>1255.8</v>
      </c>
      <c r="L13" s="161">
        <f t="shared" si="3"/>
        <v>37</v>
      </c>
      <c r="M13" s="258">
        <f t="shared" si="3"/>
        <v>1022.35</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404</v>
      </c>
      <c r="AA13" s="303">
        <f t="shared" si="3"/>
        <v>14616.72</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1</v>
      </c>
      <c r="C18" s="236">
        <v>1154.3499999999999</v>
      </c>
      <c r="D18" s="161">
        <v>2</v>
      </c>
      <c r="E18" s="283">
        <v>2160.85</v>
      </c>
      <c r="F18" s="153">
        <v>1</v>
      </c>
      <c r="G18" s="236">
        <v>1469.59</v>
      </c>
      <c r="H18" s="161">
        <v>0</v>
      </c>
      <c r="I18" s="283">
        <v>1241.71</v>
      </c>
      <c r="J18" s="153">
        <v>2</v>
      </c>
      <c r="K18" s="236">
        <v>1219.94</v>
      </c>
      <c r="L18" s="161"/>
      <c r="M18" s="283"/>
      <c r="N18" s="153"/>
      <c r="O18" s="236"/>
      <c r="P18" s="161"/>
      <c r="Q18" s="283"/>
      <c r="R18" s="153"/>
      <c r="S18" s="236"/>
      <c r="T18" s="161"/>
      <c r="U18" s="283"/>
      <c r="V18" s="153"/>
      <c r="W18" s="236"/>
      <c r="X18" s="161"/>
      <c r="Y18" s="283"/>
      <c r="Z18" s="147">
        <f>B18+D18+F18+H18+J18+L18+N18+P18+R18+T18+V18+X18</f>
        <v>6</v>
      </c>
      <c r="AA18" s="249">
        <f>C18+E18+G18+I18+K18+M18+O18+Q18+S18+U18+W18+Y18</f>
        <v>7246.4400000000005</v>
      </c>
    </row>
    <row r="19" spans="1:27" ht="12.75" customHeight="1" x14ac:dyDescent="0.25">
      <c r="A19" s="2" t="s">
        <v>22</v>
      </c>
      <c r="B19" s="159">
        <v>7</v>
      </c>
      <c r="C19" s="306">
        <v>2084.41</v>
      </c>
      <c r="D19" s="289">
        <v>14</v>
      </c>
      <c r="E19" s="307">
        <v>5559.85</v>
      </c>
      <c r="F19" s="159">
        <v>4</v>
      </c>
      <c r="G19" s="306">
        <v>2579.66</v>
      </c>
      <c r="H19" s="289">
        <v>4</v>
      </c>
      <c r="I19" s="307">
        <v>2255</v>
      </c>
      <c r="J19" s="159">
        <v>2</v>
      </c>
      <c r="K19" s="306">
        <v>1088.82</v>
      </c>
      <c r="L19" s="289"/>
      <c r="M19" s="307"/>
      <c r="N19" s="159"/>
      <c r="O19" s="306"/>
      <c r="P19" s="289"/>
      <c r="Q19" s="307"/>
      <c r="R19" s="159"/>
      <c r="S19" s="306"/>
      <c r="T19" s="289"/>
      <c r="U19" s="307"/>
      <c r="V19" s="159"/>
      <c r="W19" s="306"/>
      <c r="X19" s="289"/>
      <c r="Y19" s="307"/>
      <c r="Z19" s="302">
        <f>B19+D19+F19+H19+J19+L19+N19+P19+R19+T19+V19+X19</f>
        <v>31</v>
      </c>
      <c r="AA19" s="308">
        <f>C19+E19+G19+I19+K19+M19+O19+Q19+S19+U19+W19+Y19</f>
        <v>13567.74</v>
      </c>
    </row>
    <row r="20" spans="1:27" ht="12.75" customHeight="1" x14ac:dyDescent="0.25">
      <c r="A20" s="2" t="s">
        <v>47</v>
      </c>
      <c r="B20" s="309"/>
      <c r="C20" s="237"/>
      <c r="D20" s="310">
        <v>2</v>
      </c>
      <c r="E20" s="284">
        <v>703.45</v>
      </c>
      <c r="F20" s="309"/>
      <c r="G20" s="237"/>
      <c r="H20" s="310">
        <v>1</v>
      </c>
      <c r="I20" s="284">
        <v>151.6</v>
      </c>
      <c r="J20" s="309"/>
      <c r="K20" s="237"/>
      <c r="L20" s="310"/>
      <c r="M20" s="284"/>
      <c r="N20" s="309"/>
      <c r="O20" s="237"/>
      <c r="P20" s="310"/>
      <c r="Q20" s="284"/>
      <c r="R20" s="309"/>
      <c r="S20" s="237"/>
      <c r="T20" s="310"/>
      <c r="U20" s="284"/>
      <c r="V20" s="309"/>
      <c r="W20" s="237"/>
      <c r="X20" s="310"/>
      <c r="Y20" s="284"/>
      <c r="Z20" s="311">
        <f t="shared" si="4"/>
        <v>3</v>
      </c>
      <c r="AA20" s="250">
        <f t="shared" si="4"/>
        <v>855.05000000000007</v>
      </c>
    </row>
    <row r="21" spans="1:27" ht="12.75" customHeight="1" x14ac:dyDescent="0.3">
      <c r="A21" s="3" t="s">
        <v>20</v>
      </c>
      <c r="B21" s="153">
        <f t="shared" ref="B21:AA21" si="5">SUM(B16:B20)</f>
        <v>8</v>
      </c>
      <c r="C21" s="238">
        <f t="shared" si="5"/>
        <v>3238.7599999999998</v>
      </c>
      <c r="D21" s="161">
        <f t="shared" si="5"/>
        <v>18</v>
      </c>
      <c r="E21" s="258">
        <f t="shared" si="5"/>
        <v>8424.1500000000015</v>
      </c>
      <c r="F21" s="153">
        <f t="shared" si="5"/>
        <v>5</v>
      </c>
      <c r="G21" s="238">
        <f t="shared" si="5"/>
        <v>4049.25</v>
      </c>
      <c r="H21" s="161">
        <f t="shared" si="5"/>
        <v>5</v>
      </c>
      <c r="I21" s="258">
        <f t="shared" si="5"/>
        <v>3648.31</v>
      </c>
      <c r="J21" s="159">
        <f t="shared" si="5"/>
        <v>4</v>
      </c>
      <c r="K21" s="247">
        <f t="shared" si="5"/>
        <v>2308.7600000000002</v>
      </c>
      <c r="L21" s="289">
        <f t="shared" si="5"/>
        <v>0</v>
      </c>
      <c r="M21" s="290">
        <f t="shared" si="5"/>
        <v>0</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40</v>
      </c>
      <c r="AA21" s="303">
        <f t="shared" si="5"/>
        <v>21669.23</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100</v>
      </c>
      <c r="C24" s="236">
        <v>2891.3</v>
      </c>
      <c r="D24" s="161">
        <v>143</v>
      </c>
      <c r="E24" s="283">
        <v>6040.45</v>
      </c>
      <c r="F24" s="153">
        <v>96</v>
      </c>
      <c r="G24" s="236">
        <v>1259.69</v>
      </c>
      <c r="H24" s="161">
        <v>139</v>
      </c>
      <c r="I24" s="283">
        <v>133.86000000000001</v>
      </c>
      <c r="J24" s="153">
        <v>61</v>
      </c>
      <c r="K24" s="236">
        <v>590.39</v>
      </c>
      <c r="L24" s="161">
        <v>59</v>
      </c>
      <c r="M24" s="283">
        <v>3175.33</v>
      </c>
      <c r="N24" s="153"/>
      <c r="O24" s="236"/>
      <c r="P24" s="161"/>
      <c r="Q24" s="283"/>
      <c r="R24" s="153"/>
      <c r="S24" s="236"/>
      <c r="T24" s="161"/>
      <c r="U24" s="283"/>
      <c r="V24" s="153"/>
      <c r="W24" s="236"/>
      <c r="X24" s="161"/>
      <c r="Y24" s="283"/>
      <c r="Z24" s="147">
        <f>B24+D24+F24+H24+J24+L24+N24+P24+R24+T24+V24+X24</f>
        <v>598</v>
      </c>
      <c r="AA24" s="249">
        <f>C24+E24+G24+I24+K24+M24+O24+Q24+S24+U24+W24+Y24</f>
        <v>14091.02</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100</v>
      </c>
      <c r="C26" s="240">
        <f t="shared" si="6"/>
        <v>2891.3</v>
      </c>
      <c r="D26" s="285">
        <f t="shared" si="6"/>
        <v>143</v>
      </c>
      <c r="E26" s="286">
        <f t="shared" si="6"/>
        <v>6040.45</v>
      </c>
      <c r="F26" s="156">
        <f t="shared" si="6"/>
        <v>96</v>
      </c>
      <c r="G26" s="240">
        <f t="shared" si="6"/>
        <v>1259.69</v>
      </c>
      <c r="H26" s="285">
        <f t="shared" si="6"/>
        <v>139</v>
      </c>
      <c r="I26" s="286">
        <f t="shared" si="6"/>
        <v>133.86000000000001</v>
      </c>
      <c r="J26" s="156">
        <f t="shared" si="6"/>
        <v>61</v>
      </c>
      <c r="K26" s="240">
        <f t="shared" si="6"/>
        <v>590.39</v>
      </c>
      <c r="L26" s="285">
        <f t="shared" si="6"/>
        <v>59</v>
      </c>
      <c r="M26" s="286">
        <f t="shared" si="6"/>
        <v>3175.33</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598</v>
      </c>
      <c r="AA26" s="253">
        <f t="shared" si="7"/>
        <v>14091.02</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9768.7000000000007</v>
      </c>
      <c r="D28" s="161"/>
      <c r="E28" s="258">
        <f>SUM(E13+E21+E26)</f>
        <v>17385.34</v>
      </c>
      <c r="F28" s="153"/>
      <c r="G28" s="238">
        <f>SUM(G13+G21+G26)</f>
        <v>8054.17</v>
      </c>
      <c r="H28" s="161"/>
      <c r="I28" s="258">
        <f>SUM(I13+I21+I26)</f>
        <v>6816.13</v>
      </c>
      <c r="J28" s="153"/>
      <c r="K28" s="238">
        <f>SUM(K13+K21+K26)</f>
        <v>4154.9500000000007</v>
      </c>
      <c r="L28" s="161"/>
      <c r="M28" s="258">
        <f>SUM(M13+M21+M26)</f>
        <v>4197.68</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50376.97</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ht="12.75" customHeight="1" x14ac:dyDescent="0.25">
      <c r="A31" s="13" t="s">
        <v>40</v>
      </c>
      <c r="B31" s="153">
        <v>1</v>
      </c>
      <c r="C31" s="236">
        <v>896.9</v>
      </c>
      <c r="D31" s="161">
        <v>4</v>
      </c>
      <c r="E31" s="283">
        <v>1859.03</v>
      </c>
      <c r="F31" s="153"/>
      <c r="G31" s="236"/>
      <c r="H31" s="161"/>
      <c r="I31" s="283"/>
      <c r="J31" s="153"/>
      <c r="K31" s="236"/>
      <c r="L31" s="161"/>
      <c r="M31" s="283"/>
      <c r="N31" s="153"/>
      <c r="O31" s="236"/>
      <c r="P31" s="161"/>
      <c r="Q31" s="283"/>
      <c r="R31" s="153"/>
      <c r="S31" s="236"/>
      <c r="T31" s="161"/>
      <c r="U31" s="283"/>
      <c r="V31" s="153"/>
      <c r="W31" s="236"/>
      <c r="X31" s="161"/>
      <c r="Y31" s="283"/>
      <c r="Z31" s="149">
        <f t="shared" ref="Z31:AA33" si="8">SUM(B31+D31+F31+H31+J31+L31+N31+P31+R31+T31+V31+X31)</f>
        <v>5</v>
      </c>
      <c r="AA31" s="255">
        <f t="shared" si="8"/>
        <v>2755.93</v>
      </c>
    </row>
    <row r="32" spans="1:27" s="14" customFormat="1" x14ac:dyDescent="0.25">
      <c r="A32" s="13" t="s">
        <v>53</v>
      </c>
      <c r="B32" s="153"/>
      <c r="C32" s="236"/>
      <c r="D32" s="161"/>
      <c r="E32" s="283"/>
      <c r="F32" s="153"/>
      <c r="G32" s="236"/>
      <c r="H32" s="161"/>
      <c r="I32" s="283"/>
      <c r="J32" s="153">
        <v>1</v>
      </c>
      <c r="K32" s="236">
        <v>179.99</v>
      </c>
      <c r="L32" s="161"/>
      <c r="M32" s="283"/>
      <c r="N32" s="153"/>
      <c r="O32" s="236"/>
      <c r="P32" s="161"/>
      <c r="Q32" s="283"/>
      <c r="R32" s="153"/>
      <c r="S32" s="236"/>
      <c r="T32" s="161"/>
      <c r="U32" s="283"/>
      <c r="V32" s="153"/>
      <c r="W32" s="236"/>
      <c r="X32" s="161"/>
      <c r="Y32" s="283"/>
      <c r="Z32" s="149">
        <f t="shared" si="8"/>
        <v>1</v>
      </c>
      <c r="AA32" s="255">
        <f t="shared" si="8"/>
        <v>179.99</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1</v>
      </c>
      <c r="C34" s="241">
        <f t="shared" si="9"/>
        <v>896.9</v>
      </c>
      <c r="D34" s="287">
        <f t="shared" si="9"/>
        <v>4</v>
      </c>
      <c r="E34" s="288">
        <f t="shared" si="9"/>
        <v>1859.03</v>
      </c>
      <c r="F34" s="157">
        <f t="shared" si="9"/>
        <v>0</v>
      </c>
      <c r="G34" s="241">
        <f t="shared" si="9"/>
        <v>0</v>
      </c>
      <c r="H34" s="287">
        <f t="shared" si="9"/>
        <v>0</v>
      </c>
      <c r="I34" s="288">
        <f t="shared" si="9"/>
        <v>0</v>
      </c>
      <c r="J34" s="157">
        <f t="shared" si="9"/>
        <v>1</v>
      </c>
      <c r="K34" s="241">
        <f t="shared" si="9"/>
        <v>179.99</v>
      </c>
      <c r="L34" s="287">
        <f t="shared" si="9"/>
        <v>0</v>
      </c>
      <c r="M34" s="288">
        <f t="shared" si="9"/>
        <v>0</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6</v>
      </c>
      <c r="AA34" s="254">
        <f t="shared" si="9"/>
        <v>2935.92</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7561.0000000000018</v>
      </c>
      <c r="D38" s="151"/>
      <c r="E38" s="242">
        <f>E28-E5-E34</f>
        <v>14261.51</v>
      </c>
      <c r="F38" s="158"/>
      <c r="G38" s="242">
        <f>G28-G5-G34</f>
        <v>6875.27</v>
      </c>
      <c r="H38" s="151"/>
      <c r="I38" s="242">
        <f>I28-I5-I34</f>
        <v>5460.73</v>
      </c>
      <c r="J38" s="151"/>
      <c r="K38" s="242">
        <f>K28-K5-K34</f>
        <v>3427.8600000000006</v>
      </c>
      <c r="L38" s="151"/>
      <c r="M38" s="242">
        <f>M28-M5-M34</f>
        <v>3797.78</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41384.15</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89</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203</v>
      </c>
      <c r="C3" s="236">
        <v>2404.8000000000002</v>
      </c>
      <c r="D3" s="161">
        <v>200</v>
      </c>
      <c r="E3" s="283">
        <v>2348</v>
      </c>
      <c r="F3" s="153">
        <v>192</v>
      </c>
      <c r="G3" s="236">
        <v>1877.3</v>
      </c>
      <c r="H3" s="161">
        <v>209</v>
      </c>
      <c r="I3" s="283">
        <v>2201.9</v>
      </c>
      <c r="J3" s="153">
        <v>182</v>
      </c>
      <c r="K3" s="236">
        <v>2144.9</v>
      </c>
      <c r="L3" s="161">
        <v>201</v>
      </c>
      <c r="M3" s="283">
        <v>2108.4</v>
      </c>
      <c r="N3" s="153"/>
      <c r="O3" s="236"/>
      <c r="P3" s="161"/>
      <c r="Q3" s="283"/>
      <c r="R3" s="153"/>
      <c r="S3" s="236"/>
      <c r="T3" s="161"/>
      <c r="U3" s="283"/>
      <c r="V3" s="153"/>
      <c r="W3" s="236"/>
      <c r="X3" s="161"/>
      <c r="Y3" s="283"/>
      <c r="Z3" s="147">
        <f>B3+D3+F3+H3+J3+L3+N3+P3+R3+T3+V3+X3</f>
        <v>1187</v>
      </c>
      <c r="AA3" s="249">
        <f>C3+E3+G3+I3+K3+M3+O3+Q3+S3+U3+W3+Y3</f>
        <v>13085.3</v>
      </c>
    </row>
    <row r="4" spans="1:29" ht="12.75" customHeight="1" x14ac:dyDescent="0.25">
      <c r="A4" s="2" t="s">
        <v>38</v>
      </c>
      <c r="B4" s="153"/>
      <c r="C4" s="237">
        <v>402</v>
      </c>
      <c r="D4" s="161"/>
      <c r="E4" s="284">
        <v>394</v>
      </c>
      <c r="F4" s="153"/>
      <c r="G4" s="237">
        <v>376</v>
      </c>
      <c r="H4" s="161"/>
      <c r="I4" s="284">
        <v>408</v>
      </c>
      <c r="J4" s="153"/>
      <c r="K4" s="237">
        <v>356</v>
      </c>
      <c r="L4" s="161"/>
      <c r="M4" s="284">
        <v>390</v>
      </c>
      <c r="N4" s="153"/>
      <c r="O4" s="237"/>
      <c r="P4" s="161"/>
      <c r="Q4" s="284"/>
      <c r="R4" s="153"/>
      <c r="S4" s="237"/>
      <c r="T4" s="161"/>
      <c r="U4" s="284"/>
      <c r="V4" s="153"/>
      <c r="W4" s="237"/>
      <c r="X4" s="161"/>
      <c r="Y4" s="284"/>
      <c r="Z4" s="147"/>
      <c r="AA4" s="250">
        <f>C4+E4+G4+I4+K4+M4+O4+Q4+S4+U4+W4+Y4</f>
        <v>2326</v>
      </c>
    </row>
    <row r="5" spans="1:29" ht="12.75" customHeight="1" x14ac:dyDescent="0.3">
      <c r="A5" s="3" t="s">
        <v>15</v>
      </c>
      <c r="B5" s="153"/>
      <c r="C5" s="238">
        <f>SUM(C3:C4)</f>
        <v>2806.8</v>
      </c>
      <c r="D5" s="161"/>
      <c r="E5" s="258">
        <f>SUM(E3:E4)</f>
        <v>2742</v>
      </c>
      <c r="F5" s="153"/>
      <c r="G5" s="238">
        <f>SUM(G3:G4)</f>
        <v>2253.3000000000002</v>
      </c>
      <c r="H5" s="161"/>
      <c r="I5" s="258">
        <f>SUM(I3:I4)</f>
        <v>2609.9</v>
      </c>
      <c r="J5" s="153"/>
      <c r="K5" s="238">
        <f>SUM(K3:K4)</f>
        <v>2500.9</v>
      </c>
      <c r="L5" s="161"/>
      <c r="M5" s="258">
        <f>SUM(M3:M4)</f>
        <v>2498.4</v>
      </c>
      <c r="N5" s="153"/>
      <c r="O5" s="238">
        <f>SUM(O3:O4)</f>
        <v>0</v>
      </c>
      <c r="P5" s="161"/>
      <c r="Q5" s="258">
        <f>SUM(Q3:Q4)</f>
        <v>0</v>
      </c>
      <c r="R5" s="153"/>
      <c r="S5" s="238">
        <f>SUM(S3:S4)</f>
        <v>0</v>
      </c>
      <c r="T5" s="161"/>
      <c r="U5" s="258">
        <f>SUM(U3:U4)</f>
        <v>0</v>
      </c>
      <c r="V5" s="153"/>
      <c r="W5" s="238">
        <f>SUM(W3:W4)</f>
        <v>0</v>
      </c>
      <c r="X5" s="161"/>
      <c r="Y5" s="258">
        <f>SUM(Y3:Y4)</f>
        <v>0</v>
      </c>
      <c r="Z5" s="147"/>
      <c r="AA5" s="251">
        <f>SUM(AA3:AA4)</f>
        <v>15411.3</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51827.56</v>
      </c>
      <c r="D7" s="161"/>
      <c r="E7" s="307">
        <v>57768.04</v>
      </c>
      <c r="F7" s="153"/>
      <c r="G7" s="306">
        <v>60931.6</v>
      </c>
      <c r="H7" s="161"/>
      <c r="I7" s="307">
        <v>56841.33</v>
      </c>
      <c r="J7" s="153"/>
      <c r="K7" s="306">
        <v>53205.4</v>
      </c>
      <c r="L7" s="161"/>
      <c r="M7" s="307">
        <v>53956.24</v>
      </c>
      <c r="N7" s="153"/>
      <c r="O7" s="306"/>
      <c r="P7" s="161"/>
      <c r="Q7" s="307"/>
      <c r="R7" s="153"/>
      <c r="S7" s="306"/>
      <c r="T7" s="161"/>
      <c r="U7" s="307"/>
      <c r="V7" s="153"/>
      <c r="W7" s="306"/>
      <c r="X7" s="161"/>
      <c r="Y7" s="307"/>
      <c r="Z7" s="147"/>
      <c r="AA7" s="321">
        <f>C7+E7+G7+I7+K7+M7+O7+Q7+S7+U7+W7+Y7</f>
        <v>334530.17000000004</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81</v>
      </c>
      <c r="C10" s="236">
        <v>3414.97</v>
      </c>
      <c r="D10" s="161">
        <v>76</v>
      </c>
      <c r="E10" s="283">
        <v>2780.46</v>
      </c>
      <c r="F10" s="153">
        <v>101</v>
      </c>
      <c r="G10" s="236">
        <v>3811.33</v>
      </c>
      <c r="H10" s="161">
        <v>92</v>
      </c>
      <c r="I10" s="283">
        <v>4063.36</v>
      </c>
      <c r="J10" s="153">
        <v>83</v>
      </c>
      <c r="K10" s="236">
        <v>3464.84</v>
      </c>
      <c r="L10" s="161">
        <v>83</v>
      </c>
      <c r="M10" s="283">
        <v>3058.87</v>
      </c>
      <c r="N10" s="153"/>
      <c r="O10" s="236"/>
      <c r="P10" s="161"/>
      <c r="Q10" s="283"/>
      <c r="R10" s="153"/>
      <c r="S10" s="236"/>
      <c r="T10" s="161"/>
      <c r="U10" s="283"/>
      <c r="V10" s="153"/>
      <c r="W10" s="236"/>
      <c r="X10" s="161"/>
      <c r="Y10" s="283"/>
      <c r="Z10" s="147">
        <f t="shared" ref="Z10" si="0">B10+D10+F10+H10+J10+L10+N10+P10+R10+T10+V10+X10</f>
        <v>516</v>
      </c>
      <c r="AA10" s="249">
        <f t="shared" ref="AA10" si="1">C10+E10+G10+I10+K10+M10+O10+Q10+S10+U10+W10+Y10</f>
        <v>20593.829999999998</v>
      </c>
    </row>
    <row r="11" spans="1:29" ht="12.75" customHeight="1" x14ac:dyDescent="0.25">
      <c r="A11" s="69" t="s">
        <v>93</v>
      </c>
      <c r="B11" s="153"/>
      <c r="C11" s="236"/>
      <c r="D11" s="161"/>
      <c r="E11" s="283"/>
      <c r="F11" s="153"/>
      <c r="G11" s="236"/>
      <c r="H11" s="161"/>
      <c r="I11" s="283"/>
      <c r="J11" s="153"/>
      <c r="K11" s="236"/>
      <c r="L11" s="161"/>
      <c r="M11" s="283"/>
      <c r="N11" s="153"/>
      <c r="O11" s="236"/>
      <c r="P11" s="161"/>
      <c r="Q11" s="283"/>
      <c r="R11" s="153"/>
      <c r="S11" s="236"/>
      <c r="T11" s="161"/>
      <c r="U11" s="283"/>
      <c r="V11" s="153"/>
      <c r="W11" s="236"/>
      <c r="X11" s="161"/>
      <c r="Y11" s="283"/>
      <c r="Z11" s="147">
        <f t="shared" ref="Z11:AA12" si="2">B11+D11+F11+H11+J11+L11+N11+P11+R11+T11+V11+X11</f>
        <v>0</v>
      </c>
      <c r="AA11" s="249">
        <f t="shared" si="2"/>
        <v>0</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81</v>
      </c>
      <c r="C13" s="238">
        <f t="shared" si="3"/>
        <v>3414.97</v>
      </c>
      <c r="D13" s="161">
        <f t="shared" si="3"/>
        <v>76</v>
      </c>
      <c r="E13" s="258">
        <f t="shared" si="3"/>
        <v>2780.46</v>
      </c>
      <c r="F13" s="153">
        <f t="shared" si="3"/>
        <v>101</v>
      </c>
      <c r="G13" s="238">
        <f t="shared" si="3"/>
        <v>3811.33</v>
      </c>
      <c r="H13" s="161">
        <f t="shared" si="3"/>
        <v>92</v>
      </c>
      <c r="I13" s="258">
        <f t="shared" si="3"/>
        <v>4063.36</v>
      </c>
      <c r="J13" s="153">
        <f t="shared" si="3"/>
        <v>83</v>
      </c>
      <c r="K13" s="238">
        <f t="shared" si="3"/>
        <v>3464.84</v>
      </c>
      <c r="L13" s="161">
        <f t="shared" si="3"/>
        <v>83</v>
      </c>
      <c r="M13" s="258">
        <f t="shared" si="3"/>
        <v>3058.87</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516</v>
      </c>
      <c r="AA13" s="303">
        <f t="shared" si="3"/>
        <v>20593.829999999998</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3</v>
      </c>
      <c r="C18" s="236">
        <v>1083.1500000000001</v>
      </c>
      <c r="D18" s="161">
        <v>2</v>
      </c>
      <c r="E18" s="283">
        <v>657.1</v>
      </c>
      <c r="F18" s="159">
        <v>5</v>
      </c>
      <c r="G18" s="306">
        <v>2290.71</v>
      </c>
      <c r="H18" s="161">
        <v>2</v>
      </c>
      <c r="I18" s="283">
        <v>1394.55</v>
      </c>
      <c r="J18" s="153">
        <v>-1</v>
      </c>
      <c r="K18" s="236">
        <v>1844.63</v>
      </c>
      <c r="L18" s="161">
        <v>3</v>
      </c>
      <c r="M18" s="283">
        <v>1346.8</v>
      </c>
      <c r="N18" s="153"/>
      <c r="O18" s="236"/>
      <c r="P18" s="161"/>
      <c r="Q18" s="283"/>
      <c r="R18" s="153"/>
      <c r="S18" s="236"/>
      <c r="T18" s="161"/>
      <c r="U18" s="283"/>
      <c r="V18" s="153"/>
      <c r="W18" s="236"/>
      <c r="X18" s="161"/>
      <c r="Y18" s="283"/>
      <c r="Z18" s="147">
        <f t="shared" si="4"/>
        <v>14</v>
      </c>
      <c r="AA18" s="249">
        <f t="shared" si="4"/>
        <v>8616.94</v>
      </c>
    </row>
    <row r="19" spans="1:27" ht="12.75" customHeight="1" x14ac:dyDescent="0.25">
      <c r="A19" s="2" t="s">
        <v>22</v>
      </c>
      <c r="B19" s="159">
        <v>0</v>
      </c>
      <c r="C19" s="306">
        <v>595.89</v>
      </c>
      <c r="D19" s="289"/>
      <c r="E19" s="307"/>
      <c r="F19" s="159">
        <v>7</v>
      </c>
      <c r="G19" s="306">
        <v>1805.63</v>
      </c>
      <c r="H19" s="289">
        <v>1</v>
      </c>
      <c r="I19" s="307">
        <v>682.56</v>
      </c>
      <c r="J19" s="159"/>
      <c r="K19" s="306"/>
      <c r="L19" s="289">
        <v>3</v>
      </c>
      <c r="M19" s="307">
        <v>627.02</v>
      </c>
      <c r="N19" s="159"/>
      <c r="O19" s="306"/>
      <c r="P19" s="289"/>
      <c r="Q19" s="307"/>
      <c r="R19" s="159"/>
      <c r="S19" s="306"/>
      <c r="T19" s="289"/>
      <c r="U19" s="307"/>
      <c r="V19" s="159"/>
      <c r="W19" s="306"/>
      <c r="X19" s="289"/>
      <c r="Y19" s="307"/>
      <c r="Z19" s="302">
        <f t="shared" si="4"/>
        <v>11</v>
      </c>
      <c r="AA19" s="308">
        <f t="shared" si="4"/>
        <v>3711.1</v>
      </c>
    </row>
    <row r="20" spans="1:27" ht="12.75" customHeight="1" x14ac:dyDescent="0.25">
      <c r="A20" s="2" t="s">
        <v>47</v>
      </c>
      <c r="B20" s="309"/>
      <c r="C20" s="237"/>
      <c r="D20" s="310"/>
      <c r="E20" s="284"/>
      <c r="F20" s="309"/>
      <c r="G20" s="237"/>
      <c r="H20" s="310">
        <v>2</v>
      </c>
      <c r="I20" s="284">
        <v>552.30999999999995</v>
      </c>
      <c r="J20" s="309"/>
      <c r="K20" s="237"/>
      <c r="L20" s="310"/>
      <c r="M20" s="284"/>
      <c r="N20" s="309"/>
      <c r="O20" s="237"/>
      <c r="P20" s="310"/>
      <c r="Q20" s="284"/>
      <c r="R20" s="309"/>
      <c r="S20" s="237"/>
      <c r="T20" s="310"/>
      <c r="U20" s="284"/>
      <c r="V20" s="309"/>
      <c r="W20" s="237"/>
      <c r="X20" s="310"/>
      <c r="Y20" s="284"/>
      <c r="Z20" s="311">
        <f t="shared" si="4"/>
        <v>2</v>
      </c>
      <c r="AA20" s="250">
        <f t="shared" si="4"/>
        <v>552.30999999999995</v>
      </c>
    </row>
    <row r="21" spans="1:27" ht="12.75" customHeight="1" x14ac:dyDescent="0.3">
      <c r="A21" s="3" t="s">
        <v>20</v>
      </c>
      <c r="B21" s="153">
        <f t="shared" ref="B21:AA21" si="5">SUM(B16:B20)</f>
        <v>3</v>
      </c>
      <c r="C21" s="238">
        <f t="shared" si="5"/>
        <v>1679.04</v>
      </c>
      <c r="D21" s="161">
        <f t="shared" si="5"/>
        <v>2</v>
      </c>
      <c r="E21" s="258">
        <f t="shared" si="5"/>
        <v>657.1</v>
      </c>
      <c r="F21" s="153">
        <f t="shared" si="5"/>
        <v>12</v>
      </c>
      <c r="G21" s="238">
        <f t="shared" si="5"/>
        <v>4096.34</v>
      </c>
      <c r="H21" s="161">
        <f t="shared" si="5"/>
        <v>5</v>
      </c>
      <c r="I21" s="258">
        <f t="shared" si="5"/>
        <v>2629.4199999999996</v>
      </c>
      <c r="J21" s="159">
        <f t="shared" si="5"/>
        <v>-1</v>
      </c>
      <c r="K21" s="247">
        <f t="shared" si="5"/>
        <v>1844.63</v>
      </c>
      <c r="L21" s="289">
        <f t="shared" si="5"/>
        <v>6</v>
      </c>
      <c r="M21" s="290">
        <f t="shared" si="5"/>
        <v>1973.82</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27</v>
      </c>
      <c r="AA21" s="303">
        <f t="shared" si="5"/>
        <v>12880.35</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59</v>
      </c>
      <c r="C24" s="236">
        <v>3534.74</v>
      </c>
      <c r="D24" s="161">
        <v>124</v>
      </c>
      <c r="E24" s="283">
        <v>2603.4699999999998</v>
      </c>
      <c r="F24" s="153">
        <v>98</v>
      </c>
      <c r="G24" s="236">
        <v>1238.1400000000001</v>
      </c>
      <c r="H24" s="161">
        <v>141</v>
      </c>
      <c r="I24" s="283">
        <v>1588.06</v>
      </c>
      <c r="J24" s="153">
        <v>171</v>
      </c>
      <c r="K24" s="236">
        <v>444.91</v>
      </c>
      <c r="L24" s="161">
        <v>134</v>
      </c>
      <c r="M24" s="283">
        <v>1185.31</v>
      </c>
      <c r="N24" s="153"/>
      <c r="O24" s="236"/>
      <c r="P24" s="161"/>
      <c r="Q24" s="283"/>
      <c r="R24" s="153"/>
      <c r="S24" s="236"/>
      <c r="T24" s="161"/>
      <c r="U24" s="283"/>
      <c r="V24" s="153"/>
      <c r="W24" s="236"/>
      <c r="X24" s="161"/>
      <c r="Y24" s="283"/>
      <c r="Z24" s="147">
        <f>B24+D24+F24+H24+J24+L24+N24+P24+R24+T24+V24+X24</f>
        <v>727</v>
      </c>
      <c r="AA24" s="249">
        <f>C24+E24+G24+I24+K24+M24+O24+Q24+S24+U24+W24+Y24</f>
        <v>10594.63</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59</v>
      </c>
      <c r="C26" s="240">
        <f t="shared" si="6"/>
        <v>3534.74</v>
      </c>
      <c r="D26" s="285">
        <f>D24+D25</f>
        <v>124</v>
      </c>
      <c r="E26" s="286">
        <f t="shared" si="6"/>
        <v>2603.4699999999998</v>
      </c>
      <c r="F26" s="156">
        <f t="shared" si="6"/>
        <v>98</v>
      </c>
      <c r="G26" s="240">
        <f t="shared" si="6"/>
        <v>1238.1400000000001</v>
      </c>
      <c r="H26" s="285">
        <f t="shared" si="6"/>
        <v>141</v>
      </c>
      <c r="I26" s="286">
        <f t="shared" si="6"/>
        <v>1588.06</v>
      </c>
      <c r="J26" s="156">
        <f t="shared" si="6"/>
        <v>171</v>
      </c>
      <c r="K26" s="240">
        <f t="shared" si="6"/>
        <v>444.91</v>
      </c>
      <c r="L26" s="285">
        <f t="shared" si="6"/>
        <v>134</v>
      </c>
      <c r="M26" s="286">
        <f t="shared" si="6"/>
        <v>1185.31</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727</v>
      </c>
      <c r="AA26" s="253">
        <f t="shared" si="7"/>
        <v>10594.63</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8628.75</v>
      </c>
      <c r="D28" s="161"/>
      <c r="E28" s="258">
        <f>SUM(E13+E21+E26)</f>
        <v>6041.03</v>
      </c>
      <c r="F28" s="153"/>
      <c r="G28" s="238">
        <f>SUM(G13+G21+G26)</f>
        <v>9145.81</v>
      </c>
      <c r="H28" s="161"/>
      <c r="I28" s="258">
        <f>SUM(I13+I21+I26)</f>
        <v>8280.84</v>
      </c>
      <c r="J28" s="153"/>
      <c r="K28" s="238">
        <f>SUM(K13+K21+K26)</f>
        <v>5754.38</v>
      </c>
      <c r="L28" s="161"/>
      <c r="M28" s="258">
        <f>SUM(M13+M21+M26)</f>
        <v>6218</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44068.81</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v>1</v>
      </c>
      <c r="C31" s="236">
        <v>277.19</v>
      </c>
      <c r="D31" s="161">
        <v>1</v>
      </c>
      <c r="E31" s="283">
        <v>572.46</v>
      </c>
      <c r="F31" s="153"/>
      <c r="G31" s="236"/>
      <c r="H31" s="161"/>
      <c r="I31" s="283"/>
      <c r="J31" s="153">
        <v>1</v>
      </c>
      <c r="K31" s="236">
        <v>245.3</v>
      </c>
      <c r="L31" s="161">
        <v>1</v>
      </c>
      <c r="M31" s="283">
        <v>413.29</v>
      </c>
      <c r="N31" s="153"/>
      <c r="O31" s="236"/>
      <c r="P31" s="161"/>
      <c r="Q31" s="283"/>
      <c r="R31" s="153"/>
      <c r="S31" s="236"/>
      <c r="T31" s="161"/>
      <c r="U31" s="283"/>
      <c r="V31" s="153"/>
      <c r="W31" s="236"/>
      <c r="X31" s="161"/>
      <c r="Y31" s="283"/>
      <c r="Z31" s="149">
        <f t="shared" ref="Z31:AA33" si="8">SUM(B31+D31+F31+H31+J31+L31+N31+P31+R31+T31+V31+X31)</f>
        <v>4</v>
      </c>
      <c r="AA31" s="255">
        <f t="shared" si="8"/>
        <v>1508.24</v>
      </c>
    </row>
    <row r="32" spans="1:27" s="14" customFormat="1" x14ac:dyDescent="0.25">
      <c r="A32" s="13" t="s">
        <v>53</v>
      </c>
      <c r="B32" s="153">
        <v>1</v>
      </c>
      <c r="C32" s="236">
        <v>118.84</v>
      </c>
      <c r="D32" s="161">
        <v>4</v>
      </c>
      <c r="E32" s="283">
        <v>1076.57</v>
      </c>
      <c r="F32" s="153"/>
      <c r="G32" s="236"/>
      <c r="H32" s="161"/>
      <c r="I32" s="283"/>
      <c r="J32" s="153">
        <v>1</v>
      </c>
      <c r="K32" s="236">
        <v>190.85</v>
      </c>
      <c r="L32" s="161"/>
      <c r="M32" s="283"/>
      <c r="N32" s="153"/>
      <c r="O32" s="236"/>
      <c r="P32" s="161"/>
      <c r="Q32" s="283"/>
      <c r="R32" s="153"/>
      <c r="S32" s="236"/>
      <c r="T32" s="161"/>
      <c r="U32" s="283"/>
      <c r="V32" s="153"/>
      <c r="W32" s="236"/>
      <c r="X32" s="161"/>
      <c r="Y32" s="283"/>
      <c r="Z32" s="149">
        <f t="shared" si="8"/>
        <v>6</v>
      </c>
      <c r="AA32" s="255">
        <f t="shared" si="8"/>
        <v>1386.2599999999998</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2</v>
      </c>
      <c r="C34" s="241">
        <f t="shared" si="9"/>
        <v>396.03</v>
      </c>
      <c r="D34" s="287">
        <f t="shared" si="9"/>
        <v>5</v>
      </c>
      <c r="E34" s="288">
        <f t="shared" si="9"/>
        <v>1649.03</v>
      </c>
      <c r="F34" s="157">
        <f t="shared" si="9"/>
        <v>0</v>
      </c>
      <c r="G34" s="241">
        <f t="shared" si="9"/>
        <v>0</v>
      </c>
      <c r="H34" s="287">
        <f t="shared" si="9"/>
        <v>0</v>
      </c>
      <c r="I34" s="288">
        <f t="shared" si="9"/>
        <v>0</v>
      </c>
      <c r="J34" s="157">
        <f t="shared" si="9"/>
        <v>2</v>
      </c>
      <c r="K34" s="241">
        <f t="shared" si="9"/>
        <v>436.15</v>
      </c>
      <c r="L34" s="287">
        <f t="shared" si="9"/>
        <v>1</v>
      </c>
      <c r="M34" s="288">
        <f t="shared" si="9"/>
        <v>413.29</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10</v>
      </c>
      <c r="AA34" s="254">
        <f t="shared" si="9"/>
        <v>2894.5</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5425.92</v>
      </c>
      <c r="D38" s="151"/>
      <c r="E38" s="242">
        <f>E28-E5-E34</f>
        <v>1649.9999999999998</v>
      </c>
      <c r="F38" s="158"/>
      <c r="G38" s="242">
        <f>G28-G5-G34</f>
        <v>6892.5099999999993</v>
      </c>
      <c r="H38" s="151"/>
      <c r="I38" s="242">
        <f>I28-I5-I34</f>
        <v>5670.9400000000005</v>
      </c>
      <c r="J38" s="151"/>
      <c r="K38" s="242">
        <f>K28-K5-K34</f>
        <v>2817.33</v>
      </c>
      <c r="L38" s="151"/>
      <c r="M38" s="242">
        <f>M28-M5-M34</f>
        <v>3306.31</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25763.01</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AA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86" width="8.7265625" customWidth="1"/>
  </cols>
  <sheetData>
    <row r="1" spans="1:27" ht="16.5" customHeight="1" x14ac:dyDescent="0.3">
      <c r="A1" s="207" t="s">
        <v>90</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7"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7" ht="12.75" customHeight="1" x14ac:dyDescent="0.25">
      <c r="A3" s="6" t="s">
        <v>37</v>
      </c>
      <c r="B3" s="153">
        <v>693</v>
      </c>
      <c r="C3" s="236">
        <v>5562.6</v>
      </c>
      <c r="D3" s="161">
        <v>637</v>
      </c>
      <c r="E3" s="283">
        <v>5327.8</v>
      </c>
      <c r="F3" s="153">
        <v>651</v>
      </c>
      <c r="G3" s="236">
        <v>4982.3</v>
      </c>
      <c r="H3" s="161">
        <v>819</v>
      </c>
      <c r="I3" s="283">
        <v>6385.8</v>
      </c>
      <c r="J3" s="153">
        <v>628</v>
      </c>
      <c r="K3" s="236">
        <v>4878.6000000000004</v>
      </c>
      <c r="L3" s="161">
        <v>582</v>
      </c>
      <c r="M3" s="283">
        <v>4490.2</v>
      </c>
      <c r="N3" s="153"/>
      <c r="O3" s="236"/>
      <c r="P3" s="161"/>
      <c r="Q3" s="283"/>
      <c r="R3" s="153"/>
      <c r="S3" s="236"/>
      <c r="T3" s="161"/>
      <c r="U3" s="283"/>
      <c r="V3" s="153"/>
      <c r="W3" s="236"/>
      <c r="X3" s="161"/>
      <c r="Y3" s="283"/>
      <c r="Z3" s="147">
        <f>B3+D3+F3+H3+J3+L3+N3+P3+R3+T3+V3+X3</f>
        <v>4010</v>
      </c>
      <c r="AA3" s="249">
        <f>C3+E3+G3+I3+K3+M3+O3+Q3+S3+U3+W3+Y3</f>
        <v>31627.3</v>
      </c>
    </row>
    <row r="4" spans="1:27" ht="12.75" customHeight="1" x14ac:dyDescent="0.25">
      <c r="A4" s="2" t="s">
        <v>38</v>
      </c>
      <c r="B4" s="153"/>
      <c r="C4" s="237">
        <v>1330</v>
      </c>
      <c r="D4" s="161"/>
      <c r="E4" s="284">
        <v>1226</v>
      </c>
      <c r="F4" s="153"/>
      <c r="G4" s="237">
        <v>1226</v>
      </c>
      <c r="H4" s="161"/>
      <c r="I4" s="284">
        <v>1572</v>
      </c>
      <c r="J4" s="153"/>
      <c r="K4" s="237">
        <v>1228</v>
      </c>
      <c r="L4" s="161"/>
      <c r="M4" s="284">
        <v>1096</v>
      </c>
      <c r="N4" s="153"/>
      <c r="O4" s="237"/>
      <c r="P4" s="161"/>
      <c r="Q4" s="284"/>
      <c r="R4" s="153"/>
      <c r="S4" s="237"/>
      <c r="T4" s="161"/>
      <c r="U4" s="284"/>
      <c r="V4" s="153"/>
      <c r="W4" s="237"/>
      <c r="X4" s="161"/>
      <c r="Y4" s="284"/>
      <c r="Z4" s="147"/>
      <c r="AA4" s="250">
        <f>C4+E4+G4+I4+K4+M4+O4+Q4+S4+U4+W4+Y4</f>
        <v>7678</v>
      </c>
    </row>
    <row r="5" spans="1:27" ht="12.75" customHeight="1" x14ac:dyDescent="0.3">
      <c r="A5" s="3" t="s">
        <v>15</v>
      </c>
      <c r="B5" s="153"/>
      <c r="C5" s="238">
        <f>SUM(C3:C4)</f>
        <v>6892.6</v>
      </c>
      <c r="D5" s="161"/>
      <c r="E5" s="258">
        <f>SUM(E3:E4)</f>
        <v>6553.8</v>
      </c>
      <c r="F5" s="153"/>
      <c r="G5" s="238">
        <f>SUM(G3:G4)</f>
        <v>6208.3</v>
      </c>
      <c r="H5" s="161"/>
      <c r="I5" s="258">
        <f>SUM(I3:I4)</f>
        <v>7957.8</v>
      </c>
      <c r="J5" s="153"/>
      <c r="K5" s="238">
        <f>SUM(K3:K4)</f>
        <v>6106.6</v>
      </c>
      <c r="L5" s="161"/>
      <c r="M5" s="258">
        <f>SUM(M3:M4)</f>
        <v>5586.2</v>
      </c>
      <c r="N5" s="153"/>
      <c r="O5" s="238">
        <f>SUM(O3:O4)</f>
        <v>0</v>
      </c>
      <c r="P5" s="161"/>
      <c r="Q5" s="258">
        <f>SUM(Q3:Q4)</f>
        <v>0</v>
      </c>
      <c r="R5" s="153"/>
      <c r="S5" s="238">
        <f>SUM(S3:S4)</f>
        <v>0</v>
      </c>
      <c r="T5" s="161"/>
      <c r="U5" s="258">
        <f>SUM(U3:U4)</f>
        <v>0</v>
      </c>
      <c r="V5" s="153"/>
      <c r="W5" s="238">
        <f>SUM(W3:W4)</f>
        <v>0</v>
      </c>
      <c r="X5" s="161"/>
      <c r="Y5" s="258">
        <f>SUM(Y3:Y4)</f>
        <v>0</v>
      </c>
      <c r="Z5" s="147"/>
      <c r="AA5" s="251">
        <f>SUM(AA3:AA4)</f>
        <v>39305.300000000003</v>
      </c>
    </row>
    <row r="6" spans="1:27"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7" s="2" customFormat="1" ht="12.75" customHeight="1" x14ac:dyDescent="0.25">
      <c r="A7" s="2" t="s">
        <v>58</v>
      </c>
      <c r="B7" s="153"/>
      <c r="C7" s="306">
        <v>236844.28</v>
      </c>
      <c r="D7" s="161"/>
      <c r="E7" s="307">
        <v>207596.16</v>
      </c>
      <c r="F7" s="153"/>
      <c r="G7" s="306">
        <v>187665.1</v>
      </c>
      <c r="H7" s="161"/>
      <c r="I7" s="307">
        <v>245359.19</v>
      </c>
      <c r="J7" s="153"/>
      <c r="K7" s="306">
        <v>211504.9</v>
      </c>
      <c r="L7" s="161"/>
      <c r="M7" s="307">
        <v>155485.96</v>
      </c>
      <c r="N7" s="153"/>
      <c r="O7" s="306"/>
      <c r="P7" s="161"/>
      <c r="Q7" s="307"/>
      <c r="R7" s="153"/>
      <c r="S7" s="306"/>
      <c r="T7" s="161"/>
      <c r="U7" s="307"/>
      <c r="V7" s="153"/>
      <c r="W7" s="236"/>
      <c r="X7" s="161"/>
      <c r="Y7" s="307"/>
      <c r="Z7" s="147"/>
      <c r="AA7" s="321">
        <f>C7+E7+G7+I7+K7+M7+O7+Q7+S7+U7+W7+Y7</f>
        <v>1244455.5899999999</v>
      </c>
    </row>
    <row r="8" spans="1:27"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row>
    <row r="9" spans="1:27"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7" ht="12.75" customHeight="1" x14ac:dyDescent="0.25">
      <c r="A10" s="2" t="s">
        <v>25</v>
      </c>
      <c r="B10" s="153">
        <v>415</v>
      </c>
      <c r="C10" s="236">
        <v>25814.76</v>
      </c>
      <c r="D10" s="161">
        <v>303</v>
      </c>
      <c r="E10" s="283">
        <v>21254.04</v>
      </c>
      <c r="F10" s="153">
        <v>306</v>
      </c>
      <c r="G10" s="236">
        <v>22748.84</v>
      </c>
      <c r="H10" s="161">
        <v>444</v>
      </c>
      <c r="I10" s="283">
        <v>29849.85</v>
      </c>
      <c r="J10" s="153">
        <v>383</v>
      </c>
      <c r="K10" s="236">
        <v>27617.99</v>
      </c>
      <c r="L10" s="161">
        <v>304</v>
      </c>
      <c r="M10" s="283">
        <v>22018.41</v>
      </c>
      <c r="N10" s="153"/>
      <c r="O10" s="236"/>
      <c r="P10" s="161"/>
      <c r="Q10" s="283"/>
      <c r="R10" s="153"/>
      <c r="S10" s="236"/>
      <c r="T10" s="161"/>
      <c r="U10" s="283"/>
      <c r="V10" s="153"/>
      <c r="W10" s="236"/>
      <c r="X10" s="161"/>
      <c r="Y10" s="283"/>
      <c r="Z10" s="147">
        <f t="shared" ref="Z10" si="0">B10+D10+F10+H10+J10+L10+N10+P10+R10+T10+V10+X10</f>
        <v>2155</v>
      </c>
      <c r="AA10" s="249">
        <f t="shared" ref="AA10" si="1">C10+E10+G10+I10+K10+M10+O10+Q10+S10+U10+W10+Y10</f>
        <v>149303.88999999998</v>
      </c>
    </row>
    <row r="11" spans="1:27" ht="12.75" customHeight="1" x14ac:dyDescent="0.25">
      <c r="A11" s="69" t="s">
        <v>93</v>
      </c>
      <c r="B11" s="153">
        <v>2</v>
      </c>
      <c r="C11" s="236">
        <v>24.71</v>
      </c>
      <c r="D11" s="161">
        <v>2</v>
      </c>
      <c r="E11" s="283">
        <v>16.190000000000001</v>
      </c>
      <c r="F11" s="153">
        <v>4</v>
      </c>
      <c r="G11" s="236">
        <v>51.23</v>
      </c>
      <c r="H11" s="161">
        <v>6</v>
      </c>
      <c r="I11" s="283">
        <v>46.39</v>
      </c>
      <c r="J11" s="153">
        <v>1</v>
      </c>
      <c r="K11" s="236">
        <v>13.53</v>
      </c>
      <c r="L11" s="161">
        <v>3</v>
      </c>
      <c r="M11" s="283">
        <v>37.729999999999997</v>
      </c>
      <c r="N11" s="153"/>
      <c r="O11" s="236"/>
      <c r="P11" s="161"/>
      <c r="Q11" s="283"/>
      <c r="R11" s="153"/>
      <c r="S11" s="236"/>
      <c r="T11" s="161"/>
      <c r="U11" s="283"/>
      <c r="V11" s="153"/>
      <c r="W11" s="236"/>
      <c r="X11" s="161"/>
      <c r="Y11" s="283"/>
      <c r="Z11" s="147">
        <f t="shared" ref="Z11:AA12" si="2">B11+D11+F11+H11+J11+L11+N11+P11+R11+T11+V11+X11</f>
        <v>18</v>
      </c>
      <c r="AA11" s="249">
        <f t="shared" si="2"/>
        <v>189.77999999999997</v>
      </c>
    </row>
    <row r="12" spans="1:27"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7" ht="12.75" customHeight="1" x14ac:dyDescent="0.3">
      <c r="A13" s="7" t="s">
        <v>19</v>
      </c>
      <c r="B13" s="153">
        <f t="shared" ref="B13:AA13" si="3">SUM(B10:B12)</f>
        <v>417</v>
      </c>
      <c r="C13" s="238">
        <f t="shared" si="3"/>
        <v>25839.469999999998</v>
      </c>
      <c r="D13" s="161">
        <f t="shared" si="3"/>
        <v>305</v>
      </c>
      <c r="E13" s="258">
        <f t="shared" si="3"/>
        <v>21270.23</v>
      </c>
      <c r="F13" s="153">
        <f t="shared" si="3"/>
        <v>310</v>
      </c>
      <c r="G13" s="238">
        <f t="shared" si="3"/>
        <v>22800.07</v>
      </c>
      <c r="H13" s="161">
        <f t="shared" si="3"/>
        <v>450</v>
      </c>
      <c r="I13" s="258">
        <f t="shared" si="3"/>
        <v>29896.239999999998</v>
      </c>
      <c r="J13" s="153">
        <f t="shared" si="3"/>
        <v>384</v>
      </c>
      <c r="K13" s="238">
        <f t="shared" si="3"/>
        <v>27631.52</v>
      </c>
      <c r="L13" s="161">
        <f t="shared" si="3"/>
        <v>307</v>
      </c>
      <c r="M13" s="258">
        <f t="shared" si="3"/>
        <v>22056.14</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2173</v>
      </c>
      <c r="AA13" s="303">
        <f t="shared" si="3"/>
        <v>149493.66999999998</v>
      </c>
    </row>
    <row r="14" spans="1:27"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7"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7"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14</v>
      </c>
      <c r="C18" s="236">
        <v>8124.73</v>
      </c>
      <c r="D18" s="161">
        <v>5</v>
      </c>
      <c r="E18" s="283">
        <v>7360.1</v>
      </c>
      <c r="F18" s="153">
        <v>10</v>
      </c>
      <c r="G18" s="236">
        <v>10302.120000000001</v>
      </c>
      <c r="H18" s="161">
        <v>11</v>
      </c>
      <c r="I18" s="283">
        <v>10573.11</v>
      </c>
      <c r="J18" s="153">
        <v>8</v>
      </c>
      <c r="K18" s="236">
        <v>7621.55</v>
      </c>
      <c r="L18" s="161">
        <v>1</v>
      </c>
      <c r="M18" s="283">
        <v>3278.52</v>
      </c>
      <c r="N18" s="153"/>
      <c r="O18" s="236"/>
      <c r="P18" s="161"/>
      <c r="Q18" s="283"/>
      <c r="R18" s="153"/>
      <c r="S18" s="236"/>
      <c r="T18" s="161"/>
      <c r="U18" s="283"/>
      <c r="V18" s="153"/>
      <c r="W18" s="236"/>
      <c r="X18" s="161"/>
      <c r="Y18" s="283"/>
      <c r="Z18" s="147">
        <f t="shared" si="4"/>
        <v>49</v>
      </c>
      <c r="AA18" s="249">
        <f t="shared" si="4"/>
        <v>47260.13</v>
      </c>
    </row>
    <row r="19" spans="1:27" ht="12.75" customHeight="1" x14ac:dyDescent="0.25">
      <c r="A19" s="2" t="s">
        <v>22</v>
      </c>
      <c r="B19" s="159">
        <v>21</v>
      </c>
      <c r="C19" s="306">
        <v>7545.4</v>
      </c>
      <c r="D19" s="289">
        <v>51</v>
      </c>
      <c r="E19" s="307">
        <v>18684.79</v>
      </c>
      <c r="F19" s="159">
        <v>29</v>
      </c>
      <c r="G19" s="306">
        <v>15663.88</v>
      </c>
      <c r="H19" s="289">
        <v>37</v>
      </c>
      <c r="I19" s="307">
        <v>11743.7</v>
      </c>
      <c r="J19" s="159">
        <v>23</v>
      </c>
      <c r="K19" s="306">
        <v>9701.1200000000008</v>
      </c>
      <c r="L19" s="289">
        <v>17</v>
      </c>
      <c r="M19" s="307">
        <v>5225.91</v>
      </c>
      <c r="N19" s="159"/>
      <c r="O19" s="306"/>
      <c r="P19" s="289"/>
      <c r="Q19" s="307"/>
      <c r="R19" s="159"/>
      <c r="S19" s="306"/>
      <c r="T19" s="289"/>
      <c r="U19" s="307"/>
      <c r="V19" s="159"/>
      <c r="W19" s="306"/>
      <c r="X19" s="289"/>
      <c r="Y19" s="307"/>
      <c r="Z19" s="302">
        <f t="shared" si="4"/>
        <v>178</v>
      </c>
      <c r="AA19" s="308">
        <f t="shared" si="4"/>
        <v>68564.800000000003</v>
      </c>
    </row>
    <row r="20" spans="1:27" ht="12.75" customHeight="1" x14ac:dyDescent="0.25">
      <c r="A20" s="2" t="s">
        <v>47</v>
      </c>
      <c r="B20" s="309"/>
      <c r="C20" s="237"/>
      <c r="D20" s="310">
        <v>2</v>
      </c>
      <c r="E20" s="284">
        <v>844.71</v>
      </c>
      <c r="F20" s="309"/>
      <c r="G20" s="237"/>
      <c r="H20" s="310"/>
      <c r="I20" s="284"/>
      <c r="J20" s="309"/>
      <c r="K20" s="237"/>
      <c r="L20" s="310"/>
      <c r="M20" s="284"/>
      <c r="N20" s="309"/>
      <c r="O20" s="237"/>
      <c r="P20" s="310"/>
      <c r="Q20" s="284"/>
      <c r="R20" s="309"/>
      <c r="S20" s="237"/>
      <c r="T20" s="310"/>
      <c r="U20" s="284"/>
      <c r="V20" s="309"/>
      <c r="W20" s="237"/>
      <c r="X20" s="310"/>
      <c r="Y20" s="284"/>
      <c r="Z20" s="311">
        <f t="shared" si="4"/>
        <v>2</v>
      </c>
      <c r="AA20" s="250">
        <f t="shared" si="4"/>
        <v>844.71</v>
      </c>
    </row>
    <row r="21" spans="1:27" ht="12.75" customHeight="1" x14ac:dyDescent="0.3">
      <c r="A21" s="3" t="s">
        <v>20</v>
      </c>
      <c r="B21" s="153">
        <f t="shared" ref="B21:AA21" si="5">SUM(B16:B20)</f>
        <v>35</v>
      </c>
      <c r="C21" s="238">
        <f t="shared" si="5"/>
        <v>15670.13</v>
      </c>
      <c r="D21" s="161">
        <f t="shared" si="5"/>
        <v>58</v>
      </c>
      <c r="E21" s="258">
        <f t="shared" si="5"/>
        <v>26889.599999999999</v>
      </c>
      <c r="F21" s="153">
        <f t="shared" si="5"/>
        <v>39</v>
      </c>
      <c r="G21" s="238">
        <f t="shared" si="5"/>
        <v>25966</v>
      </c>
      <c r="H21" s="161">
        <f t="shared" si="5"/>
        <v>48</v>
      </c>
      <c r="I21" s="258">
        <f t="shared" si="5"/>
        <v>22316.81</v>
      </c>
      <c r="J21" s="153">
        <f t="shared" si="5"/>
        <v>31</v>
      </c>
      <c r="K21" s="238">
        <f t="shared" si="5"/>
        <v>17322.670000000002</v>
      </c>
      <c r="L21" s="161">
        <f t="shared" si="5"/>
        <v>18</v>
      </c>
      <c r="M21" s="258">
        <f t="shared" si="5"/>
        <v>8504.43</v>
      </c>
      <c r="N21" s="153">
        <f t="shared" si="5"/>
        <v>0</v>
      </c>
      <c r="O21" s="238">
        <f t="shared" si="5"/>
        <v>0</v>
      </c>
      <c r="P21" s="161">
        <f t="shared" si="5"/>
        <v>0</v>
      </c>
      <c r="Q21" s="258">
        <f t="shared" si="5"/>
        <v>0</v>
      </c>
      <c r="R21" s="153">
        <f t="shared" si="5"/>
        <v>0</v>
      </c>
      <c r="S21" s="238">
        <f t="shared" si="5"/>
        <v>0</v>
      </c>
      <c r="T21" s="161">
        <f t="shared" si="5"/>
        <v>0</v>
      </c>
      <c r="U21" s="258">
        <f t="shared" si="5"/>
        <v>0</v>
      </c>
      <c r="V21" s="153">
        <f t="shared" si="5"/>
        <v>0</v>
      </c>
      <c r="W21" s="238">
        <f t="shared" si="5"/>
        <v>0</v>
      </c>
      <c r="X21" s="161">
        <f t="shared" si="5"/>
        <v>0</v>
      </c>
      <c r="Y21" s="258">
        <f t="shared" si="5"/>
        <v>0</v>
      </c>
      <c r="Z21" s="302">
        <f t="shared" si="5"/>
        <v>229</v>
      </c>
      <c r="AA21" s="303">
        <f t="shared" si="5"/>
        <v>116669.64</v>
      </c>
    </row>
    <row r="22" spans="1:27" ht="12.75" customHeight="1" x14ac:dyDescent="0.3">
      <c r="A22" s="3"/>
      <c r="B22" s="153"/>
      <c r="C22" s="239"/>
      <c r="D22" s="161"/>
      <c r="E22" s="282"/>
      <c r="F22" s="153"/>
      <c r="G22" s="239"/>
      <c r="H22" s="161"/>
      <c r="I22" s="282"/>
      <c r="J22" s="153"/>
      <c r="K22" s="239"/>
      <c r="L22" s="161"/>
      <c r="M22" s="282"/>
      <c r="N22" s="153"/>
      <c r="O22" s="239"/>
      <c r="P22" s="161"/>
      <c r="Q22" s="282"/>
      <c r="R22" s="153"/>
      <c r="S22" s="239"/>
      <c r="T22" s="161"/>
      <c r="U22" s="282"/>
      <c r="V22" s="153"/>
      <c r="W22" s="239"/>
      <c r="X22" s="161"/>
      <c r="Y22" s="282"/>
      <c r="Z22" s="147"/>
      <c r="AA22" s="249"/>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508</v>
      </c>
      <c r="C24" s="236">
        <v>7860.19</v>
      </c>
      <c r="D24" s="161">
        <v>674</v>
      </c>
      <c r="E24" s="283">
        <v>8197.1</v>
      </c>
      <c r="F24" s="153">
        <v>555</v>
      </c>
      <c r="G24" s="236">
        <v>4594.95</v>
      </c>
      <c r="H24" s="161">
        <v>776</v>
      </c>
      <c r="I24" s="283">
        <v>4025.9</v>
      </c>
      <c r="J24" s="153">
        <v>315</v>
      </c>
      <c r="K24" s="236">
        <v>1058.8900000000001</v>
      </c>
      <c r="L24" s="161">
        <v>403</v>
      </c>
      <c r="M24" s="283">
        <v>1361.24</v>
      </c>
      <c r="N24" s="153"/>
      <c r="O24" s="236"/>
      <c r="P24" s="161"/>
      <c r="Q24" s="283"/>
      <c r="R24" s="153"/>
      <c r="S24" s="236"/>
      <c r="T24" s="161"/>
      <c r="U24" s="283"/>
      <c r="V24" s="153"/>
      <c r="W24" s="236"/>
      <c r="X24" s="161"/>
      <c r="Y24" s="283"/>
      <c r="Z24" s="147">
        <f>B24+D24+F24+H24+J24+L24+N24+P24+R24+T24+V24+X24</f>
        <v>3231</v>
      </c>
      <c r="AA24" s="249">
        <f>C24+E24+G24+I24+K24+M24+O24+Q24+S24+U24+W24+Y24</f>
        <v>27098.270000000004</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508</v>
      </c>
      <c r="C26" s="240">
        <f t="shared" si="6"/>
        <v>7860.19</v>
      </c>
      <c r="D26" s="285">
        <f t="shared" si="6"/>
        <v>674</v>
      </c>
      <c r="E26" s="286">
        <f t="shared" si="6"/>
        <v>8197.1</v>
      </c>
      <c r="F26" s="156">
        <f t="shared" si="6"/>
        <v>555</v>
      </c>
      <c r="G26" s="240">
        <f t="shared" si="6"/>
        <v>4594.95</v>
      </c>
      <c r="H26" s="285">
        <f>H24+H25</f>
        <v>776</v>
      </c>
      <c r="I26" s="286">
        <f t="shared" si="6"/>
        <v>4025.9</v>
      </c>
      <c r="J26" s="156">
        <f t="shared" si="6"/>
        <v>315</v>
      </c>
      <c r="K26" s="240">
        <f t="shared" si="6"/>
        <v>1058.8900000000001</v>
      </c>
      <c r="L26" s="285">
        <f t="shared" si="6"/>
        <v>403</v>
      </c>
      <c r="M26" s="286">
        <f t="shared" si="6"/>
        <v>1361.24</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3231</v>
      </c>
      <c r="AA26" s="253">
        <f t="shared" si="7"/>
        <v>27098.270000000004</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49369.79</v>
      </c>
      <c r="D28" s="161"/>
      <c r="E28" s="258">
        <f>SUM(E13+E21+E26)</f>
        <v>56356.93</v>
      </c>
      <c r="F28" s="153"/>
      <c r="G28" s="238">
        <f>SUM(G13+G21+G26)</f>
        <v>53361.02</v>
      </c>
      <c r="H28" s="161"/>
      <c r="I28" s="258">
        <f>SUM(I13+I21+I26)</f>
        <v>56238.950000000004</v>
      </c>
      <c r="J28" s="153"/>
      <c r="K28" s="238">
        <f>SUM(K13+K21+K26)</f>
        <v>46013.08</v>
      </c>
      <c r="L28" s="161"/>
      <c r="M28" s="258">
        <f>SUM(M13+M21+M26)</f>
        <v>31921.81</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293261.58</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v>2</v>
      </c>
      <c r="C31" s="236">
        <v>898.51</v>
      </c>
      <c r="D31" s="161">
        <v>5</v>
      </c>
      <c r="E31" s="283">
        <v>2297.7600000000002</v>
      </c>
      <c r="F31" s="153">
        <v>9</v>
      </c>
      <c r="G31" s="236">
        <v>3017.1</v>
      </c>
      <c r="H31" s="161">
        <v>1</v>
      </c>
      <c r="I31" s="283">
        <v>158.22999999999999</v>
      </c>
      <c r="J31" s="153">
        <v>2</v>
      </c>
      <c r="K31" s="236">
        <v>375</v>
      </c>
      <c r="L31" s="161">
        <v>5</v>
      </c>
      <c r="M31" s="283">
        <v>1471.03</v>
      </c>
      <c r="N31" s="153"/>
      <c r="O31" s="236"/>
      <c r="P31" s="161"/>
      <c r="Q31" s="283"/>
      <c r="R31" s="153"/>
      <c r="S31" s="236"/>
      <c r="T31" s="161"/>
      <c r="U31" s="283"/>
      <c r="V31" s="153"/>
      <c r="W31" s="236"/>
      <c r="X31" s="161"/>
      <c r="Y31" s="283"/>
      <c r="Z31" s="149">
        <f>SUM(B31+D31+F31+H31+J31+L31+N31+P31+R31+T31+V31+X31)</f>
        <v>24</v>
      </c>
      <c r="AA31" s="255">
        <f>SUM(C31+E31+G31+I31+K31+M31+O31+Q31+S31+U31+W31+Y31)</f>
        <v>8217.630000000001</v>
      </c>
    </row>
    <row r="32" spans="1:27" s="14" customFormat="1" x14ac:dyDescent="0.25">
      <c r="A32" s="13" t="s">
        <v>53</v>
      </c>
      <c r="B32" s="153"/>
      <c r="C32" s="236"/>
      <c r="D32" s="161">
        <v>4</v>
      </c>
      <c r="E32" s="283">
        <v>588.73</v>
      </c>
      <c r="F32" s="153">
        <v>1</v>
      </c>
      <c r="G32" s="236">
        <v>101.9</v>
      </c>
      <c r="H32" s="161">
        <v>2</v>
      </c>
      <c r="I32" s="283">
        <v>238.13</v>
      </c>
      <c r="J32" s="153">
        <v>16</v>
      </c>
      <c r="K32" s="236">
        <v>1382.12</v>
      </c>
      <c r="L32" s="161">
        <v>0</v>
      </c>
      <c r="M32" s="283">
        <v>99.25</v>
      </c>
      <c r="N32" s="153"/>
      <c r="O32" s="236"/>
      <c r="P32" s="161"/>
      <c r="Q32" s="283"/>
      <c r="R32" s="153"/>
      <c r="S32" s="236"/>
      <c r="T32" s="161"/>
      <c r="U32" s="283"/>
      <c r="V32" s="153"/>
      <c r="W32" s="236"/>
      <c r="X32" s="161"/>
      <c r="Y32" s="283"/>
      <c r="Z32" s="149">
        <f t="shared" ref="Z32:AA33" si="8">SUM(B32+D32+F32+H32+J32+L32+N32+P32+R32+T32+V32+X32)</f>
        <v>23</v>
      </c>
      <c r="AA32" s="255">
        <f t="shared" si="8"/>
        <v>2410.13</v>
      </c>
    </row>
    <row r="33" spans="1:27"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27" s="3" customFormat="1" ht="12.75" customHeight="1" x14ac:dyDescent="0.3">
      <c r="A34" s="3" t="s">
        <v>51</v>
      </c>
      <c r="B34" s="157">
        <f t="shared" ref="B34:AA34" si="9">SUM(B31:B33)</f>
        <v>2</v>
      </c>
      <c r="C34" s="241">
        <f t="shared" si="9"/>
        <v>898.51</v>
      </c>
      <c r="D34" s="287">
        <f t="shared" si="9"/>
        <v>9</v>
      </c>
      <c r="E34" s="288">
        <f t="shared" si="9"/>
        <v>2886.4900000000002</v>
      </c>
      <c r="F34" s="157">
        <f t="shared" si="9"/>
        <v>10</v>
      </c>
      <c r="G34" s="241">
        <f t="shared" si="9"/>
        <v>3119</v>
      </c>
      <c r="H34" s="287">
        <f t="shared" si="9"/>
        <v>3</v>
      </c>
      <c r="I34" s="288">
        <f t="shared" si="9"/>
        <v>396.36</v>
      </c>
      <c r="J34" s="157">
        <f>SUM(J31:J33)</f>
        <v>18</v>
      </c>
      <c r="K34" s="241">
        <f>SUM(K31:K33)</f>
        <v>1757.12</v>
      </c>
      <c r="L34" s="287">
        <f t="shared" si="9"/>
        <v>5</v>
      </c>
      <c r="M34" s="288">
        <f t="shared" si="9"/>
        <v>1570.28</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47</v>
      </c>
      <c r="AA34" s="254">
        <f t="shared" si="9"/>
        <v>10627.760000000002</v>
      </c>
    </row>
    <row r="35" spans="1:27"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27"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27"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row>
    <row r="38" spans="1:27" s="16" customFormat="1" ht="26" x14ac:dyDescent="0.25">
      <c r="A38" s="15" t="s">
        <v>55</v>
      </c>
      <c r="B38" s="151"/>
      <c r="C38" s="242">
        <f>C28-C5-C34</f>
        <v>41578.68</v>
      </c>
      <c r="D38" s="151"/>
      <c r="E38" s="242">
        <f>E28-E5-E34</f>
        <v>46916.639999999999</v>
      </c>
      <c r="F38" s="158"/>
      <c r="G38" s="242">
        <f>G28-G5-G34</f>
        <v>44033.719999999994</v>
      </c>
      <c r="H38" s="151"/>
      <c r="I38" s="242">
        <f>I28-I5-I34</f>
        <v>47884.79</v>
      </c>
      <c r="J38" s="151"/>
      <c r="K38" s="242">
        <f>K28-K5-K34</f>
        <v>38149.360000000001</v>
      </c>
      <c r="L38" s="151"/>
      <c r="M38" s="242">
        <f>M28-M5-M34</f>
        <v>24765.33</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243328.52000000002</v>
      </c>
    </row>
    <row r="39" spans="1:27"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AB42"/>
  <sheetViews>
    <sheetView tabSelected="1" workbookViewId="0">
      <pane xSplit="1" topLeftCell="B1" activePane="topRight" state="frozen"/>
      <selection pane="topRight" activeCell="B2" sqref="B2"/>
    </sheetView>
  </sheetViews>
  <sheetFormatPr defaultColWidth="9.26953125" defaultRowHeight="12.5" x14ac:dyDescent="0.25"/>
  <cols>
    <col min="1" max="1" width="50.7265625" style="28" customWidth="1"/>
    <col min="2" max="2" width="9.7265625" style="131" customWidth="1"/>
    <col min="3" max="3" width="14.54296875" style="219" customWidth="1"/>
    <col min="4" max="4" width="9.7265625" style="131" customWidth="1"/>
    <col min="5" max="5" width="14.54296875" style="219" customWidth="1"/>
    <col min="6" max="6" width="9.7265625" style="131" customWidth="1"/>
    <col min="7" max="7" width="14.54296875" style="219" customWidth="1"/>
    <col min="8" max="8" width="9.7265625" style="131" customWidth="1"/>
    <col min="9" max="9" width="14.54296875" style="219" customWidth="1"/>
    <col min="10" max="10" width="9.7265625" style="131" customWidth="1"/>
    <col min="11" max="11" width="14.54296875" style="219" customWidth="1"/>
    <col min="12" max="12" width="9.7265625" style="131" customWidth="1"/>
    <col min="13" max="13" width="14.54296875" style="219" customWidth="1"/>
    <col min="14" max="14" width="9.7265625" style="131" hidden="1" customWidth="1"/>
    <col min="15" max="15" width="14.54296875" style="219" hidden="1" customWidth="1"/>
    <col min="16" max="16" width="9.7265625" style="131" hidden="1" customWidth="1"/>
    <col min="17" max="17" width="14.54296875" style="219" hidden="1" customWidth="1"/>
    <col min="18" max="18" width="9.7265625" style="131" hidden="1" customWidth="1"/>
    <col min="19" max="19" width="14.54296875" style="219" hidden="1" customWidth="1"/>
    <col min="20" max="20" width="9.7265625" style="131" hidden="1" customWidth="1"/>
    <col min="21" max="21" width="14.54296875" style="219" hidden="1" customWidth="1"/>
    <col min="22" max="22" width="9.7265625" style="131" hidden="1" customWidth="1"/>
    <col min="23" max="23" width="14.54296875" style="219" hidden="1" customWidth="1"/>
    <col min="24" max="24" width="9.7265625" style="131" hidden="1" customWidth="1"/>
    <col min="25" max="25" width="14.54296875" style="219" hidden="1" customWidth="1"/>
    <col min="26" max="26" width="9.7265625" style="131" customWidth="1"/>
    <col min="27" max="27" width="14.54296875" style="219" customWidth="1"/>
    <col min="28" max="28" width="9.7265625" style="28" bestFit="1" customWidth="1"/>
    <col min="29" max="16384" width="9.26953125" style="28"/>
  </cols>
  <sheetData>
    <row r="1" spans="1:28" ht="16.5" customHeight="1" x14ac:dyDescent="0.3">
      <c r="A1" s="27" t="s">
        <v>97</v>
      </c>
      <c r="B1" s="416" t="s">
        <v>0</v>
      </c>
      <c r="C1" s="416"/>
      <c r="D1" s="417" t="s">
        <v>1</v>
      </c>
      <c r="E1" s="417"/>
      <c r="F1" s="416" t="s">
        <v>2</v>
      </c>
      <c r="G1" s="416"/>
      <c r="H1" s="417" t="s">
        <v>3</v>
      </c>
      <c r="I1" s="417"/>
      <c r="J1" s="416" t="s">
        <v>4</v>
      </c>
      <c r="K1" s="416"/>
      <c r="L1" s="417" t="s">
        <v>5</v>
      </c>
      <c r="M1" s="417"/>
      <c r="N1" s="416" t="s">
        <v>6</v>
      </c>
      <c r="O1" s="416"/>
      <c r="P1" s="417" t="s">
        <v>7</v>
      </c>
      <c r="Q1" s="417"/>
      <c r="R1" s="416" t="s">
        <v>8</v>
      </c>
      <c r="S1" s="416"/>
      <c r="T1" s="417" t="s">
        <v>9</v>
      </c>
      <c r="U1" s="417"/>
      <c r="V1" s="416" t="s">
        <v>10</v>
      </c>
      <c r="W1" s="416"/>
      <c r="X1" s="417" t="s">
        <v>11</v>
      </c>
      <c r="Y1" s="417"/>
      <c r="Z1" s="418" t="s">
        <v>12</v>
      </c>
      <c r="AA1" s="418"/>
    </row>
    <row r="2" spans="1:28" ht="12.75" customHeight="1" x14ac:dyDescent="0.3">
      <c r="A2" s="3" t="s">
        <v>35</v>
      </c>
      <c r="B2" s="138" t="s">
        <v>13</v>
      </c>
      <c r="C2" s="208" t="s">
        <v>14</v>
      </c>
      <c r="D2" s="132" t="s">
        <v>13</v>
      </c>
      <c r="E2" s="220" t="s">
        <v>14</v>
      </c>
      <c r="F2" s="138" t="s">
        <v>13</v>
      </c>
      <c r="G2" s="208" t="s">
        <v>14</v>
      </c>
      <c r="H2" s="132" t="s">
        <v>13</v>
      </c>
      <c r="I2" s="220" t="s">
        <v>14</v>
      </c>
      <c r="J2" s="138" t="s">
        <v>13</v>
      </c>
      <c r="K2" s="208" t="s">
        <v>14</v>
      </c>
      <c r="L2" s="132" t="s">
        <v>13</v>
      </c>
      <c r="M2" s="220" t="s">
        <v>14</v>
      </c>
      <c r="N2" s="155" t="s">
        <v>6</v>
      </c>
      <c r="O2" s="208" t="s">
        <v>14</v>
      </c>
      <c r="P2" s="132" t="s">
        <v>13</v>
      </c>
      <c r="Q2" s="220" t="s">
        <v>14</v>
      </c>
      <c r="R2" s="138" t="s">
        <v>13</v>
      </c>
      <c r="S2" s="208" t="s">
        <v>14</v>
      </c>
      <c r="T2" s="132" t="s">
        <v>13</v>
      </c>
      <c r="U2" s="220" t="s">
        <v>14</v>
      </c>
      <c r="V2" s="138" t="s">
        <v>13</v>
      </c>
      <c r="W2" s="208" t="s">
        <v>14</v>
      </c>
      <c r="X2" s="132" t="s">
        <v>13</v>
      </c>
      <c r="Y2" s="220" t="s">
        <v>14</v>
      </c>
      <c r="Z2" s="123" t="s">
        <v>13</v>
      </c>
      <c r="AA2" s="227" t="s">
        <v>14</v>
      </c>
    </row>
    <row r="3" spans="1:28" ht="12.75" customHeight="1" x14ac:dyDescent="0.25">
      <c r="A3" s="30" t="s">
        <v>37</v>
      </c>
      <c r="B3" s="139">
        <f>Medicaid!B3+'Executive Branch'!B3</f>
        <v>7322</v>
      </c>
      <c r="C3" s="209">
        <f>Medicaid!C3+'Executive Branch'!C3</f>
        <v>98759.9</v>
      </c>
      <c r="D3" s="131">
        <f>Medicaid!D3+'Executive Branch'!D3</f>
        <v>5900</v>
      </c>
      <c r="E3" s="219">
        <f>Medicaid!E3+'Executive Branch'!E3</f>
        <v>81770.399999999994</v>
      </c>
      <c r="F3" s="139">
        <f>Medicaid!F3+'Executive Branch'!F3</f>
        <v>5708</v>
      </c>
      <c r="G3" s="209">
        <f>Medicaid!G3+'Executive Branch'!G3</f>
        <v>81823.199999999997</v>
      </c>
      <c r="H3" s="131">
        <f>Medicaid!H3+'Executive Branch'!H3</f>
        <v>6157</v>
      </c>
      <c r="I3" s="219">
        <f>Medicaid!I3+'Executive Branch'!I3</f>
        <v>85458.9</v>
      </c>
      <c r="J3" s="139">
        <f>Medicaid!J3+'Executive Branch'!J3</f>
        <v>5033</v>
      </c>
      <c r="K3" s="209">
        <f>Medicaid!K3+'Executive Branch'!K3</f>
        <v>72432.3</v>
      </c>
      <c r="L3" s="131">
        <f>Medicaid!L3+'Executive Branch'!L3</f>
        <v>4784</v>
      </c>
      <c r="M3" s="219">
        <f>Medicaid!M3+'Executive Branch'!M3</f>
        <v>67801.600000000006</v>
      </c>
      <c r="N3" s="139">
        <f>Medicaid!N3+'Executive Branch'!N3</f>
        <v>0</v>
      </c>
      <c r="O3" s="209">
        <f>Medicaid!O3+'Executive Branch'!O3</f>
        <v>0</v>
      </c>
      <c r="P3" s="131">
        <f>Medicaid!P3+'Executive Branch'!P3</f>
        <v>0</v>
      </c>
      <c r="Q3" s="219">
        <f>Medicaid!Q3+'Executive Branch'!Q3</f>
        <v>0</v>
      </c>
      <c r="R3" s="139">
        <f>Medicaid!R3+'Executive Branch'!R3</f>
        <v>0</v>
      </c>
      <c r="S3" s="209">
        <f>Medicaid!S3+'Executive Branch'!S3</f>
        <v>0</v>
      </c>
      <c r="T3" s="131">
        <f>Medicaid!T3+'Executive Branch'!T3</f>
        <v>0</v>
      </c>
      <c r="U3" s="219">
        <f>Medicaid!U3+'Executive Branch'!U3</f>
        <v>0</v>
      </c>
      <c r="V3" s="139">
        <f>Medicaid!V3+'Executive Branch'!V3</f>
        <v>0</v>
      </c>
      <c r="W3" s="209">
        <f>Medicaid!W3+'Executive Branch'!W3</f>
        <v>0</v>
      </c>
      <c r="X3" s="131">
        <f>Medicaid!X3+'Executive Branch'!X3</f>
        <v>0</v>
      </c>
      <c r="Y3" s="219">
        <f>Medicaid!Y3+'Executive Branch'!Y3</f>
        <v>0</v>
      </c>
      <c r="Z3" s="124">
        <f>SUM(B3+D3+F3+H3+J3+L3+N3+P3+R3+T3+V3+X3)</f>
        <v>34904</v>
      </c>
      <c r="AA3" s="228">
        <f>SUM(C3+E3+G3+I3+K3+M3+O3+Q3+S3+U3+W3+Y3)</f>
        <v>488046.30000000005</v>
      </c>
    </row>
    <row r="4" spans="1:28" ht="12.75" customHeight="1" x14ac:dyDescent="0.3">
      <c r="A4" s="31" t="s">
        <v>38</v>
      </c>
      <c r="B4" s="139"/>
      <c r="C4" s="210">
        <f>Medicaid!C4+'Executive Branch'!C4</f>
        <v>13920</v>
      </c>
      <c r="E4" s="221">
        <f>Medicaid!E4+'Executive Branch'!E4</f>
        <v>11232</v>
      </c>
      <c r="F4" s="139"/>
      <c r="G4" s="409">
        <f>Medicaid!G4+'Executive Branch'!G4</f>
        <v>11000</v>
      </c>
      <c r="I4" s="410">
        <f>Medicaid!I4+'Executive Branch'!I4</f>
        <v>11766</v>
      </c>
      <c r="J4" s="139"/>
      <c r="K4" s="409">
        <f>Medicaid!K4+'Executive Branch'!K4</f>
        <v>9644</v>
      </c>
      <c r="M4" s="410">
        <f>Medicaid!M4+'Executive Branch'!M4</f>
        <v>8884</v>
      </c>
      <c r="N4" s="139"/>
      <c r="O4" s="210">
        <f>Medicaid!O4+'Executive Branch'!O4</f>
        <v>0</v>
      </c>
      <c r="Q4" s="221">
        <f>Medicaid!Q4+'Executive Branch'!Q4</f>
        <v>0</v>
      </c>
      <c r="R4" s="139"/>
      <c r="S4" s="210">
        <f>Medicaid!S4+'Executive Branch'!S4</f>
        <v>0</v>
      </c>
      <c r="U4" s="221">
        <f>Medicaid!U4+'Executive Branch'!U4</f>
        <v>0</v>
      </c>
      <c r="V4" s="139"/>
      <c r="W4" s="210">
        <f>Medicaid!W4+'Executive Branch'!W4</f>
        <v>0</v>
      </c>
      <c r="Y4" s="221">
        <f>Medicaid!Y4+'Executive Branch'!Y4</f>
        <v>0</v>
      </c>
      <c r="Z4" s="124"/>
      <c r="AA4" s="229">
        <f>SUM(B4:Z4)</f>
        <v>66446</v>
      </c>
    </row>
    <row r="5" spans="1:28" s="29" customFormat="1" ht="12.75" customHeight="1" x14ac:dyDescent="0.3">
      <c r="A5" s="29" t="s">
        <v>15</v>
      </c>
      <c r="B5" s="140"/>
      <c r="C5" s="211">
        <f>SUM(C3:C4)</f>
        <v>112679.9</v>
      </c>
      <c r="D5" s="133"/>
      <c r="E5" s="222">
        <f>SUM(E3:E4)</f>
        <v>93002.4</v>
      </c>
      <c r="F5" s="140"/>
      <c r="G5" s="211">
        <f>SUM(G3:G4)</f>
        <v>92823.2</v>
      </c>
      <c r="H5" s="133"/>
      <c r="I5" s="222">
        <f>SUM(I3:I4)</f>
        <v>97224.9</v>
      </c>
      <c r="J5" s="140"/>
      <c r="K5" s="211">
        <f>SUM(K3:K4)</f>
        <v>82076.3</v>
      </c>
      <c r="L5" s="133"/>
      <c r="M5" s="222">
        <f>SUM(M3:M4)</f>
        <v>76685.600000000006</v>
      </c>
      <c r="N5" s="140"/>
      <c r="O5" s="211">
        <f>SUM(O3:O4)</f>
        <v>0</v>
      </c>
      <c r="P5" s="133"/>
      <c r="Q5" s="222">
        <f>SUM(Q3:Q4)</f>
        <v>0</v>
      </c>
      <c r="R5" s="140"/>
      <c r="S5" s="211">
        <f>SUM(S3:S4)</f>
        <v>0</v>
      </c>
      <c r="T5" s="133"/>
      <c r="U5" s="222">
        <f>SUM(U3:U4)</f>
        <v>0</v>
      </c>
      <c r="V5" s="140"/>
      <c r="W5" s="211">
        <f>SUM(W3:W4)</f>
        <v>0</v>
      </c>
      <c r="X5" s="133"/>
      <c r="Y5" s="222">
        <f>SUM(Y3:Y4)</f>
        <v>0</v>
      </c>
      <c r="Z5" s="125"/>
      <c r="AA5" s="230">
        <f>SUM(B5:Z5)</f>
        <v>554492.30000000005</v>
      </c>
    </row>
    <row r="6" spans="1:28" s="31" customFormat="1" ht="12.75" customHeight="1" x14ac:dyDescent="0.25">
      <c r="B6" s="139"/>
      <c r="C6" s="212"/>
      <c r="D6" s="131"/>
      <c r="E6" s="218"/>
      <c r="F6" s="139"/>
      <c r="G6" s="212"/>
      <c r="H6" s="131"/>
      <c r="I6" s="218"/>
      <c r="J6" s="139"/>
      <c r="K6" s="212"/>
      <c r="L6" s="131"/>
      <c r="M6" s="218"/>
      <c r="N6" s="139"/>
      <c r="O6" s="212"/>
      <c r="P6" s="131"/>
      <c r="Q6" s="218"/>
      <c r="R6" s="139"/>
      <c r="S6" s="212"/>
      <c r="T6" s="131"/>
      <c r="U6" s="218"/>
      <c r="V6" s="139"/>
      <c r="W6" s="212"/>
      <c r="X6" s="131"/>
      <c r="Y6" s="218"/>
      <c r="Z6" s="124"/>
      <c r="AA6" s="228"/>
    </row>
    <row r="7" spans="1:28" s="31" customFormat="1" ht="12.75" customHeight="1" x14ac:dyDescent="0.3">
      <c r="A7" s="32" t="s">
        <v>58</v>
      </c>
      <c r="B7" s="143"/>
      <c r="C7" s="212">
        <f>Medicaid!C7+'Executive Branch'!C7</f>
        <v>3257675.76</v>
      </c>
      <c r="D7" s="134"/>
      <c r="E7" s="218">
        <f>Medicaid!E7+'Executive Branch'!E7</f>
        <v>2460886.0300000003</v>
      </c>
      <c r="F7" s="139"/>
      <c r="G7" s="212">
        <f>Medicaid!G7+'Executive Branch'!G7</f>
        <v>2322149.65</v>
      </c>
      <c r="H7" s="134"/>
      <c r="I7" s="218">
        <f>Medicaid!I7+'Executive Branch'!I7</f>
        <v>2580272.37</v>
      </c>
      <c r="J7" s="139"/>
      <c r="K7" s="212">
        <f>Medicaid!K7+'Executive Branch'!K7</f>
        <v>2118739.48</v>
      </c>
      <c r="L7" s="134"/>
      <c r="M7" s="218">
        <f>Medicaid!M7+'Executive Branch'!M7</f>
        <v>1839825.9100000001</v>
      </c>
      <c r="N7" s="139"/>
      <c r="O7" s="212">
        <f>Medicaid!O7+'Executive Branch'!O7</f>
        <v>0</v>
      </c>
      <c r="P7" s="134"/>
      <c r="Q7" s="218">
        <f>Medicaid!Q7+'Executive Branch'!Q7</f>
        <v>0</v>
      </c>
      <c r="R7" s="139"/>
      <c r="S7" s="212">
        <f>Medicaid!S7+'Executive Branch'!S7</f>
        <v>0</v>
      </c>
      <c r="T7" s="134"/>
      <c r="U7" s="218">
        <f>Medicaid!U7+'Executive Branch'!U7</f>
        <v>0</v>
      </c>
      <c r="V7" s="139"/>
      <c r="W7" s="212">
        <f>Medicaid!W7+'Executive Branch'!W7</f>
        <v>0</v>
      </c>
      <c r="X7" s="134"/>
      <c r="Y7" s="218">
        <f>Medicaid!Y7+'Executive Branch'!Y7</f>
        <v>0</v>
      </c>
      <c r="Z7" s="124"/>
      <c r="AA7" s="231">
        <f>SUM(B7:Z7)</f>
        <v>14579549.199999999</v>
      </c>
    </row>
    <row r="8" spans="1:28" ht="12.75" customHeight="1" x14ac:dyDescent="0.3">
      <c r="A8" s="29"/>
      <c r="B8" s="139"/>
      <c r="C8" s="211"/>
      <c r="E8" s="222"/>
      <c r="F8" s="139"/>
      <c r="G8" s="211"/>
      <c r="I8" s="222"/>
      <c r="J8" s="139"/>
      <c r="K8" s="211"/>
      <c r="M8" s="222"/>
      <c r="N8" s="139"/>
      <c r="O8" s="211"/>
      <c r="Q8" s="222"/>
      <c r="R8" s="139"/>
      <c r="S8" s="211"/>
      <c r="U8" s="222"/>
      <c r="V8" s="139"/>
      <c r="W8" s="211"/>
      <c r="Y8" s="222"/>
      <c r="Z8" s="124"/>
      <c r="AA8" s="230"/>
    </row>
    <row r="9" spans="1:28" ht="12.75" customHeight="1" x14ac:dyDescent="0.3">
      <c r="A9" s="87" t="s">
        <v>23</v>
      </c>
      <c r="B9" s="139"/>
      <c r="C9" s="209"/>
      <c r="F9" s="139"/>
      <c r="G9" s="209"/>
      <c r="J9" s="139"/>
      <c r="K9" s="209"/>
      <c r="N9" s="139"/>
      <c r="O9" s="209"/>
      <c r="R9" s="139"/>
      <c r="S9" s="209"/>
      <c r="V9" s="139"/>
      <c r="W9" s="209"/>
      <c r="Z9" s="124"/>
      <c r="AA9" s="230"/>
    </row>
    <row r="10" spans="1:28" ht="12.75" customHeight="1" x14ac:dyDescent="0.3">
      <c r="A10" s="31" t="s">
        <v>25</v>
      </c>
      <c r="B10" s="139">
        <f>Medicaid!B10+'Executive Branch'!B10</f>
        <v>3297</v>
      </c>
      <c r="C10" s="209">
        <f>Medicaid!C10+'Executive Branch'!C10</f>
        <v>158196.85999999999</v>
      </c>
      <c r="D10" s="131">
        <f>Medicaid!D10+'Executive Branch'!D10</f>
        <v>3065</v>
      </c>
      <c r="E10" s="219">
        <f>Medicaid!E10+'Executive Branch'!E10</f>
        <v>134053.61000000002</v>
      </c>
      <c r="F10" s="139">
        <f>Medicaid!F10+'Executive Branch'!F10</f>
        <v>2707</v>
      </c>
      <c r="G10" s="209">
        <f>Medicaid!G10+'Executive Branch'!G10</f>
        <v>148543.67999999999</v>
      </c>
      <c r="H10" s="131">
        <f>Medicaid!H10+'Executive Branch'!H10</f>
        <v>2884</v>
      </c>
      <c r="I10" s="219">
        <f>Medicaid!I10+'Executive Branch'!I10</f>
        <v>149876.82999999999</v>
      </c>
      <c r="J10" s="139">
        <f>Medicaid!J10+'Executive Branch'!J10</f>
        <v>2350</v>
      </c>
      <c r="K10" s="209">
        <f>Medicaid!K10+'Executive Branch'!K10</f>
        <v>127781.03</v>
      </c>
      <c r="L10" s="131">
        <f>Medicaid!L10+'Executive Branch'!L10</f>
        <v>2186</v>
      </c>
      <c r="M10" s="219">
        <f>Medicaid!M10+'Executive Branch'!M10</f>
        <v>112098.63</v>
      </c>
      <c r="N10" s="139">
        <f>Medicaid!N10+'Executive Branch'!N10</f>
        <v>0</v>
      </c>
      <c r="O10" s="209">
        <f>Medicaid!O10+'Executive Branch'!O10</f>
        <v>0</v>
      </c>
      <c r="P10" s="131">
        <f>Medicaid!P10+'Executive Branch'!P10</f>
        <v>0</v>
      </c>
      <c r="Q10" s="219">
        <f>Medicaid!Q10+'Executive Branch'!Q10</f>
        <v>0</v>
      </c>
      <c r="R10" s="139">
        <f>Medicaid!R10+'Executive Branch'!R10</f>
        <v>0</v>
      </c>
      <c r="S10" s="209">
        <f>Medicaid!S10+'Executive Branch'!S10</f>
        <v>0</v>
      </c>
      <c r="T10" s="131">
        <f>Medicaid!T10+'Executive Branch'!T10</f>
        <v>0</v>
      </c>
      <c r="U10" s="219">
        <f>Medicaid!U10+'Executive Branch'!U10</f>
        <v>0</v>
      </c>
      <c r="V10" s="139">
        <f>Medicaid!V10+'Executive Branch'!V10</f>
        <v>0</v>
      </c>
      <c r="W10" s="209">
        <f>Medicaid!W10+'Executive Branch'!W10</f>
        <v>0</v>
      </c>
      <c r="X10" s="131">
        <f>Medicaid!X10+'Executive Branch'!X10</f>
        <v>0</v>
      </c>
      <c r="Y10" s="219">
        <f>Medicaid!Y10+'Executive Branch'!Y10</f>
        <v>0</v>
      </c>
      <c r="Z10" s="124">
        <f t="shared" ref="Z10:AA12" si="0">SUM(B10+D10+F10+H10+J10+L10+N10+P10+R10+T10+V10+X10)</f>
        <v>16489</v>
      </c>
      <c r="AA10" s="230">
        <f t="shared" si="0"/>
        <v>830550.64</v>
      </c>
    </row>
    <row r="11" spans="1:28" ht="12.75" customHeight="1" x14ac:dyDescent="0.3">
      <c r="A11" s="2" t="s">
        <v>93</v>
      </c>
      <c r="B11" s="139">
        <f>Medicaid!B11+'Executive Branch'!B11</f>
        <v>251</v>
      </c>
      <c r="C11" s="209">
        <f>Medicaid!C11+'Executive Branch'!C11</f>
        <v>5126.1400000000003</v>
      </c>
      <c r="D11" s="131">
        <f>Medicaid!D11+'Executive Branch'!D11</f>
        <v>69</v>
      </c>
      <c r="E11" s="219">
        <f>Medicaid!E11+'Executive Branch'!E11</f>
        <v>1082.51</v>
      </c>
      <c r="F11" s="139">
        <f>Medicaid!F11+'Executive Branch'!F11</f>
        <v>36</v>
      </c>
      <c r="G11" s="209">
        <f>Medicaid!G11+'Executive Branch'!G11</f>
        <v>966.25</v>
      </c>
      <c r="H11" s="131">
        <f>Medicaid!H11+'Executive Branch'!H11</f>
        <v>39</v>
      </c>
      <c r="I11" s="219">
        <f>Medicaid!I11+'Executive Branch'!I11</f>
        <v>515.91</v>
      </c>
      <c r="J11" s="139">
        <f>Medicaid!J11+'Executive Branch'!J11</f>
        <v>32</v>
      </c>
      <c r="K11" s="209">
        <f>Medicaid!K11+'Executive Branch'!K11</f>
        <v>465.62999999999994</v>
      </c>
      <c r="L11" s="131">
        <f>Medicaid!L11+'Executive Branch'!L11</f>
        <v>40</v>
      </c>
      <c r="M11" s="219">
        <f>Medicaid!M11+'Executive Branch'!M11</f>
        <v>-200.57000000000002</v>
      </c>
      <c r="N11" s="139">
        <f>Medicaid!N11+'Executive Branch'!N11</f>
        <v>0</v>
      </c>
      <c r="O11" s="209">
        <f>Medicaid!O11+'Executive Branch'!O11</f>
        <v>0</v>
      </c>
      <c r="P11" s="131">
        <f>Medicaid!P11+'Executive Branch'!P11</f>
        <v>0</v>
      </c>
      <c r="Q11" s="219">
        <f>Medicaid!Q11+'Executive Branch'!Q11</f>
        <v>0</v>
      </c>
      <c r="R11" s="139">
        <f>Medicaid!R11+'Executive Branch'!R11</f>
        <v>0</v>
      </c>
      <c r="S11" s="209">
        <f>Medicaid!S11+'Executive Branch'!S11</f>
        <v>0</v>
      </c>
      <c r="T11" s="131">
        <f>Medicaid!T11+'Executive Branch'!T11</f>
        <v>0</v>
      </c>
      <c r="U11" s="219">
        <f>Medicaid!U11+'Executive Branch'!U11</f>
        <v>0</v>
      </c>
      <c r="V11" s="139">
        <f>Medicaid!V11+'Executive Branch'!V11</f>
        <v>0</v>
      </c>
      <c r="W11" s="209">
        <f>Medicaid!W11+'Executive Branch'!W11</f>
        <v>0</v>
      </c>
      <c r="X11" s="131">
        <f>Medicaid!X11+'Executive Branch'!X11</f>
        <v>0</v>
      </c>
      <c r="Y11" s="219">
        <f>Medicaid!Y11+'Executive Branch'!Y11</f>
        <v>0</v>
      </c>
      <c r="Z11" s="124">
        <f t="shared" si="0"/>
        <v>467</v>
      </c>
      <c r="AA11" s="230">
        <f t="shared" si="0"/>
        <v>7955.8700000000008</v>
      </c>
    </row>
    <row r="12" spans="1:28" ht="12.75" customHeight="1" x14ac:dyDescent="0.3">
      <c r="A12" s="2" t="s">
        <v>60</v>
      </c>
      <c r="B12" s="139">
        <f>Medicaid!B12+'Executive Branch'!B12</f>
        <v>1944</v>
      </c>
      <c r="C12" s="209">
        <f>Medicaid!C12+'Executive Branch'!C12</f>
        <v>30038.2</v>
      </c>
      <c r="D12" s="131">
        <f>Medicaid!D12+'Executive Branch'!D12</f>
        <v>1789</v>
      </c>
      <c r="E12" s="219">
        <f>Medicaid!E12+'Executive Branch'!E12</f>
        <v>29469.91</v>
      </c>
      <c r="F12" s="139">
        <f>Medicaid!F12+'Executive Branch'!F12</f>
        <v>1444</v>
      </c>
      <c r="G12" s="209">
        <f>Medicaid!G12+'Executive Branch'!G12</f>
        <v>31583.4</v>
      </c>
      <c r="H12" s="131">
        <f>Medicaid!H12+'Executive Branch'!H12</f>
        <v>2195</v>
      </c>
      <c r="I12" s="219">
        <f>Medicaid!I12+'Executive Branch'!I12</f>
        <v>52283.76</v>
      </c>
      <c r="J12" s="139">
        <f>Medicaid!J12+'Executive Branch'!J12</f>
        <v>1716</v>
      </c>
      <c r="K12" s="209">
        <f>Medicaid!K12+'Executive Branch'!K12</f>
        <v>37847</v>
      </c>
      <c r="L12" s="131">
        <f>Medicaid!L12+'Executive Branch'!L12</f>
        <v>1316</v>
      </c>
      <c r="M12" s="219">
        <f>Medicaid!M12+'Executive Branch'!M12</f>
        <v>22292.080000000002</v>
      </c>
      <c r="N12" s="139">
        <f>Medicaid!N12+'Executive Branch'!N12</f>
        <v>0</v>
      </c>
      <c r="O12" s="209">
        <f>Medicaid!O12+'Executive Branch'!O12</f>
        <v>0</v>
      </c>
      <c r="P12" s="131">
        <f>Medicaid!P12+'Executive Branch'!P12</f>
        <v>0</v>
      </c>
      <c r="Q12" s="219">
        <f>Medicaid!Q12+'Executive Branch'!Q12</f>
        <v>0</v>
      </c>
      <c r="R12" s="139">
        <f>Medicaid!R12+'Executive Branch'!R12</f>
        <v>0</v>
      </c>
      <c r="S12" s="209">
        <f>Medicaid!S12+'Executive Branch'!S12</f>
        <v>0</v>
      </c>
      <c r="T12" s="131">
        <f>Medicaid!T12+'Executive Branch'!T12</f>
        <v>0</v>
      </c>
      <c r="U12" s="219">
        <f>Medicaid!U12+'Executive Branch'!U12</f>
        <v>0</v>
      </c>
      <c r="V12" s="139">
        <f>Medicaid!V12+'Executive Branch'!V12</f>
        <v>0</v>
      </c>
      <c r="W12" s="209">
        <f>Medicaid!W12+'Executive Branch'!W12</f>
        <v>0</v>
      </c>
      <c r="X12" s="131">
        <f>Medicaid!X12+'Executive Branch'!X12</f>
        <v>0</v>
      </c>
      <c r="Y12" s="219">
        <f>Medicaid!Y12+'Executive Branch'!Y12</f>
        <v>0</v>
      </c>
      <c r="Z12" s="124">
        <f t="shared" si="0"/>
        <v>10404</v>
      </c>
      <c r="AA12" s="230">
        <f t="shared" si="0"/>
        <v>203514.35000000003</v>
      </c>
    </row>
    <row r="13" spans="1:28" ht="12.75" customHeight="1" x14ac:dyDescent="0.3">
      <c r="A13" s="33" t="s">
        <v>19</v>
      </c>
      <c r="B13" s="141">
        <f t="shared" ref="B13:AA13" si="1">SUM(B10:B12)</f>
        <v>5492</v>
      </c>
      <c r="C13" s="213">
        <f t="shared" si="1"/>
        <v>193361.2</v>
      </c>
      <c r="D13" s="135">
        <f t="shared" si="1"/>
        <v>4923</v>
      </c>
      <c r="E13" s="223">
        <f t="shared" si="1"/>
        <v>164606.03000000003</v>
      </c>
      <c r="F13" s="141">
        <f t="shared" si="1"/>
        <v>4187</v>
      </c>
      <c r="G13" s="213">
        <f t="shared" si="1"/>
        <v>181093.33</v>
      </c>
      <c r="H13" s="135">
        <f t="shared" si="1"/>
        <v>5118</v>
      </c>
      <c r="I13" s="223">
        <f t="shared" si="1"/>
        <v>202676.5</v>
      </c>
      <c r="J13" s="141">
        <f t="shared" si="1"/>
        <v>4098</v>
      </c>
      <c r="K13" s="213">
        <f t="shared" si="1"/>
        <v>166093.66</v>
      </c>
      <c r="L13" s="135">
        <f t="shared" si="1"/>
        <v>3542</v>
      </c>
      <c r="M13" s="223">
        <f t="shared" si="1"/>
        <v>134190.14000000001</v>
      </c>
      <c r="N13" s="141">
        <f t="shared" si="1"/>
        <v>0</v>
      </c>
      <c r="O13" s="213">
        <f t="shared" si="1"/>
        <v>0</v>
      </c>
      <c r="P13" s="135">
        <f t="shared" si="1"/>
        <v>0</v>
      </c>
      <c r="Q13" s="223">
        <f t="shared" si="1"/>
        <v>0</v>
      </c>
      <c r="R13" s="141">
        <f t="shared" si="1"/>
        <v>0</v>
      </c>
      <c r="S13" s="213">
        <f t="shared" si="1"/>
        <v>0</v>
      </c>
      <c r="T13" s="135">
        <f t="shared" si="1"/>
        <v>0</v>
      </c>
      <c r="U13" s="223">
        <f t="shared" si="1"/>
        <v>0</v>
      </c>
      <c r="V13" s="141">
        <f t="shared" si="1"/>
        <v>0</v>
      </c>
      <c r="W13" s="213">
        <f t="shared" si="1"/>
        <v>0</v>
      </c>
      <c r="X13" s="135">
        <f t="shared" si="1"/>
        <v>0</v>
      </c>
      <c r="Y13" s="223">
        <f t="shared" si="1"/>
        <v>0</v>
      </c>
      <c r="Z13" s="126">
        <f t="shared" si="1"/>
        <v>27360</v>
      </c>
      <c r="AA13" s="232">
        <f t="shared" si="1"/>
        <v>1042020.8600000001</v>
      </c>
    </row>
    <row r="14" spans="1:28" ht="12.75" customHeight="1" x14ac:dyDescent="0.3">
      <c r="B14" s="139"/>
      <c r="C14" s="209"/>
      <c r="F14" s="139"/>
      <c r="G14" s="209"/>
      <c r="J14" s="139"/>
      <c r="K14" s="209"/>
      <c r="N14" s="139"/>
      <c r="O14" s="209"/>
      <c r="R14" s="139"/>
      <c r="S14" s="209"/>
      <c r="V14" s="139"/>
      <c r="W14" s="209"/>
      <c r="Z14" s="124"/>
      <c r="AA14" s="230"/>
    </row>
    <row r="15" spans="1:28" ht="12.75" customHeight="1" x14ac:dyDescent="0.3">
      <c r="A15" s="29" t="s">
        <v>24</v>
      </c>
      <c r="B15" s="139"/>
      <c r="C15" s="209"/>
      <c r="F15" s="139"/>
      <c r="G15" s="209"/>
      <c r="J15" s="139"/>
      <c r="K15" s="209"/>
      <c r="N15" s="139"/>
      <c r="O15" s="209"/>
      <c r="R15" s="139"/>
      <c r="S15" s="209"/>
      <c r="V15" s="139"/>
      <c r="W15" s="209"/>
      <c r="Z15" s="124"/>
      <c r="AA15" s="230"/>
    </row>
    <row r="16" spans="1:28" ht="12.75" customHeight="1" x14ac:dyDescent="0.3">
      <c r="A16" s="31" t="s">
        <v>43</v>
      </c>
      <c r="B16" s="139">
        <f>Medicaid!B16+'Executive Branch'!B16</f>
        <v>1</v>
      </c>
      <c r="C16" s="209">
        <f>Medicaid!C16+'Executive Branch'!C16</f>
        <v>9.51</v>
      </c>
      <c r="D16" s="131">
        <f>Medicaid!D16+'Executive Branch'!D16</f>
        <v>11</v>
      </c>
      <c r="E16" s="219">
        <f>Medicaid!E16+'Executive Branch'!E16</f>
        <v>674.41</v>
      </c>
      <c r="F16" s="139">
        <f>Medicaid!F16+'Executive Branch'!F16</f>
        <v>75</v>
      </c>
      <c r="G16" s="209">
        <f>Medicaid!G16+'Executive Branch'!G16</f>
        <v>3125.31</v>
      </c>
      <c r="H16" s="131">
        <f>Medicaid!H16+'Executive Branch'!H16</f>
        <v>79</v>
      </c>
      <c r="I16" s="219">
        <f>Medicaid!I16+'Executive Branch'!I16</f>
        <v>3661.82</v>
      </c>
      <c r="J16" s="139">
        <f>Medicaid!J16+'Executive Branch'!J16</f>
        <v>26</v>
      </c>
      <c r="K16" s="209">
        <f>Medicaid!K16+'Executive Branch'!K16</f>
        <v>1575.6</v>
      </c>
      <c r="L16" s="131">
        <f>Medicaid!L16+'Executive Branch'!L16</f>
        <v>60</v>
      </c>
      <c r="M16" s="219">
        <f>Medicaid!M16+'Executive Branch'!M16</f>
        <v>1794.56</v>
      </c>
      <c r="N16" s="139">
        <f>Medicaid!N16+'Executive Branch'!N16</f>
        <v>0</v>
      </c>
      <c r="O16" s="209">
        <f>Medicaid!O16+'Executive Branch'!O16</f>
        <v>0</v>
      </c>
      <c r="P16" s="131">
        <f>Medicaid!P16+'Executive Branch'!P16</f>
        <v>0</v>
      </c>
      <c r="Q16" s="219">
        <f>Medicaid!Q16+'Executive Branch'!Q16</f>
        <v>0</v>
      </c>
      <c r="R16" s="139">
        <f>Medicaid!R16+'Executive Branch'!R16</f>
        <v>0</v>
      </c>
      <c r="S16" s="209">
        <f>Medicaid!S16+'Executive Branch'!S16</f>
        <v>0</v>
      </c>
      <c r="T16" s="131">
        <f>Medicaid!T16+'Executive Branch'!T16</f>
        <v>0</v>
      </c>
      <c r="U16" s="219">
        <f>Medicaid!U16+'Executive Branch'!U16</f>
        <v>0</v>
      </c>
      <c r="V16" s="139">
        <f>Medicaid!V16+'Executive Branch'!V16</f>
        <v>0</v>
      </c>
      <c r="W16" s="209">
        <f>Medicaid!W16+'Executive Branch'!W16</f>
        <v>0</v>
      </c>
      <c r="X16" s="131">
        <f>Medicaid!X16+'Executive Branch'!X16</f>
        <v>0</v>
      </c>
      <c r="Y16" s="219">
        <f>Medicaid!Y16+'Executive Branch'!Y16</f>
        <v>0</v>
      </c>
      <c r="Z16" s="124">
        <f t="shared" ref="Z16:AA20" si="2">SUM(B16+D16+F16+H16+J16+L16+N16+P16+R16+T16+V16+X16)</f>
        <v>252</v>
      </c>
      <c r="AA16" s="230">
        <f t="shared" si="2"/>
        <v>10841.21</v>
      </c>
      <c r="AB16" s="405"/>
    </row>
    <row r="17" spans="1:28" ht="12.75" customHeight="1" x14ac:dyDescent="0.3">
      <c r="A17" s="31" t="s">
        <v>21</v>
      </c>
      <c r="B17" s="139">
        <f>Medicaid!B17+'Executive Branch'!B17</f>
        <v>0</v>
      </c>
      <c r="C17" s="209">
        <f>Medicaid!C17+'Executive Branch'!C17</f>
        <v>0</v>
      </c>
      <c r="D17" s="131">
        <f>Medicaid!D17+'Executive Branch'!D17</f>
        <v>0</v>
      </c>
      <c r="E17" s="219">
        <f>Medicaid!E17+'Executive Branch'!E17</f>
        <v>0</v>
      </c>
      <c r="F17" s="139">
        <f>Medicaid!F17+'Executive Branch'!F17</f>
        <v>0</v>
      </c>
      <c r="G17" s="209">
        <f>Medicaid!G17+'Executive Branch'!G17</f>
        <v>0</v>
      </c>
      <c r="H17" s="131">
        <f>Medicaid!H17+'Executive Branch'!H17</f>
        <v>-1</v>
      </c>
      <c r="I17" s="219">
        <f>Medicaid!I17+'Executive Branch'!I17</f>
        <v>1578.38</v>
      </c>
      <c r="J17" s="139">
        <f>Medicaid!J17+'Executive Branch'!J17</f>
        <v>0</v>
      </c>
      <c r="K17" s="209">
        <f>Medicaid!K17+'Executive Branch'!K17</f>
        <v>0</v>
      </c>
      <c r="L17" s="131">
        <f>Medicaid!L17+'Executive Branch'!L17</f>
        <v>-3</v>
      </c>
      <c r="M17" s="219">
        <f>Medicaid!M17+'Executive Branch'!M17</f>
        <v>2011.01</v>
      </c>
      <c r="N17" s="139">
        <f>Medicaid!N17+'Executive Branch'!N17</f>
        <v>0</v>
      </c>
      <c r="O17" s="209">
        <f>Medicaid!O17+'Executive Branch'!O17</f>
        <v>0</v>
      </c>
      <c r="P17" s="131">
        <f>Medicaid!P17+'Executive Branch'!P17</f>
        <v>0</v>
      </c>
      <c r="Q17" s="219">
        <f>Medicaid!Q17+'Executive Branch'!Q17</f>
        <v>0</v>
      </c>
      <c r="R17" s="139">
        <f>Medicaid!R17+'Executive Branch'!R17</f>
        <v>0</v>
      </c>
      <c r="S17" s="209">
        <f>Medicaid!S17+'Executive Branch'!S17</f>
        <v>0</v>
      </c>
      <c r="T17" s="131">
        <f>Medicaid!T17+'Executive Branch'!T17</f>
        <v>0</v>
      </c>
      <c r="U17" s="219">
        <f>Medicaid!U17+'Executive Branch'!U17</f>
        <v>0</v>
      </c>
      <c r="V17" s="139">
        <f>Medicaid!V17+'Executive Branch'!V17</f>
        <v>0</v>
      </c>
      <c r="W17" s="209">
        <f>Medicaid!W17+'Executive Branch'!W17</f>
        <v>0</v>
      </c>
      <c r="X17" s="131">
        <f>Medicaid!X17+'Executive Branch'!X17</f>
        <v>0</v>
      </c>
      <c r="Y17" s="219">
        <f>Medicaid!Y17+'Executive Branch'!Y17</f>
        <v>0</v>
      </c>
      <c r="Z17" s="124">
        <f t="shared" si="2"/>
        <v>-4</v>
      </c>
      <c r="AA17" s="230">
        <f t="shared" si="2"/>
        <v>3589.3900000000003</v>
      </c>
    </row>
    <row r="18" spans="1:28" ht="12.75" customHeight="1" x14ac:dyDescent="0.3">
      <c r="A18" s="31" t="s">
        <v>45</v>
      </c>
      <c r="B18" s="139">
        <f>Medicaid!B18+'Executive Branch'!B18</f>
        <v>69</v>
      </c>
      <c r="C18" s="209">
        <f>Medicaid!C18+'Executive Branch'!C18</f>
        <v>62562.290000000008</v>
      </c>
      <c r="D18" s="131">
        <f>Medicaid!D18+'Executive Branch'!D18</f>
        <v>48</v>
      </c>
      <c r="E18" s="219">
        <f>Medicaid!E18+'Executive Branch'!E18</f>
        <v>49637.579999999987</v>
      </c>
      <c r="F18" s="139">
        <f>Medicaid!F18+'Executive Branch'!F18</f>
        <v>48</v>
      </c>
      <c r="G18" s="209">
        <f>Medicaid!G18+'Executive Branch'!G18</f>
        <v>54804.520000000004</v>
      </c>
      <c r="H18" s="131">
        <f>Medicaid!H18+'Executive Branch'!H18</f>
        <v>40</v>
      </c>
      <c r="I18" s="219">
        <f>Medicaid!I18+'Executive Branch'!I18</f>
        <v>54489.120000000003</v>
      </c>
      <c r="J18" s="139">
        <f>Medicaid!J18+'Executive Branch'!J18</f>
        <v>37</v>
      </c>
      <c r="K18" s="209">
        <f>Medicaid!K18+'Executive Branch'!K18</f>
        <v>57456.990000000005</v>
      </c>
      <c r="L18" s="131">
        <f>Medicaid!L18+'Executive Branch'!L18</f>
        <v>43</v>
      </c>
      <c r="M18" s="219">
        <f>Medicaid!M18+'Executive Branch'!M18</f>
        <v>43418.590000000004</v>
      </c>
      <c r="N18" s="139">
        <f>Medicaid!N18+'Executive Branch'!N18</f>
        <v>0</v>
      </c>
      <c r="O18" s="209">
        <f>Medicaid!O18+'Executive Branch'!O18</f>
        <v>0</v>
      </c>
      <c r="P18" s="131">
        <f>Medicaid!P18+'Executive Branch'!P18</f>
        <v>0</v>
      </c>
      <c r="Q18" s="219">
        <f>Medicaid!Q18+'Executive Branch'!Q18</f>
        <v>0</v>
      </c>
      <c r="R18" s="139">
        <f>Medicaid!R18+'Executive Branch'!R18</f>
        <v>0</v>
      </c>
      <c r="S18" s="209">
        <f>Medicaid!S18+'Executive Branch'!S18</f>
        <v>0</v>
      </c>
      <c r="T18" s="131">
        <f>Medicaid!T18+'Executive Branch'!T18</f>
        <v>0</v>
      </c>
      <c r="U18" s="219">
        <f>Medicaid!U18+'Executive Branch'!U18</f>
        <v>0</v>
      </c>
      <c r="V18" s="139">
        <f>Medicaid!V18+'Executive Branch'!V18</f>
        <v>0</v>
      </c>
      <c r="W18" s="209">
        <f>Medicaid!W18+'Executive Branch'!W18</f>
        <v>0</v>
      </c>
      <c r="X18" s="131">
        <f>Medicaid!X18+'Executive Branch'!X18</f>
        <v>0</v>
      </c>
      <c r="Y18" s="219">
        <f>Medicaid!Y18+'Executive Branch'!Y18</f>
        <v>0</v>
      </c>
      <c r="Z18" s="124">
        <f t="shared" si="2"/>
        <v>285</v>
      </c>
      <c r="AA18" s="230">
        <f t="shared" si="2"/>
        <v>322369.09000000003</v>
      </c>
    </row>
    <row r="19" spans="1:28" ht="12.75" customHeight="1" x14ac:dyDescent="0.3">
      <c r="A19" s="31" t="s">
        <v>22</v>
      </c>
      <c r="B19" s="139">
        <f>Medicaid!B19+'Executive Branch'!B19</f>
        <v>424</v>
      </c>
      <c r="C19" s="209">
        <f>Medicaid!C19+'Executive Branch'!C19</f>
        <v>153818.07</v>
      </c>
      <c r="D19" s="131">
        <f>Medicaid!D19+'Executive Branch'!D19</f>
        <v>246</v>
      </c>
      <c r="E19" s="219">
        <f>Medicaid!E19+'Executive Branch'!E19</f>
        <v>99247.76999999999</v>
      </c>
      <c r="F19" s="139">
        <f>Medicaid!F19+'Executive Branch'!F19</f>
        <v>105</v>
      </c>
      <c r="G19" s="209">
        <f>Medicaid!G19+'Executive Branch'!G19</f>
        <v>60865.84</v>
      </c>
      <c r="H19" s="131">
        <f>Medicaid!H19+'Executive Branch'!H19</f>
        <v>235</v>
      </c>
      <c r="I19" s="219">
        <f>Medicaid!I19+'Executive Branch'!I19</f>
        <v>94272.359999999986</v>
      </c>
      <c r="J19" s="139">
        <f>Medicaid!J19+'Executive Branch'!J19</f>
        <v>131</v>
      </c>
      <c r="K19" s="209">
        <f>Medicaid!K19+'Executive Branch'!K19</f>
        <v>55666.640000000007</v>
      </c>
      <c r="L19" s="131">
        <f>Medicaid!L19+'Executive Branch'!L19</f>
        <v>59</v>
      </c>
      <c r="M19" s="219">
        <f>Medicaid!M19+'Executive Branch'!M19</f>
        <v>26593.329999999998</v>
      </c>
      <c r="N19" s="139">
        <f>Medicaid!N19+'Executive Branch'!N19</f>
        <v>0</v>
      </c>
      <c r="O19" s="209">
        <f>Medicaid!O19+'Executive Branch'!O19</f>
        <v>0</v>
      </c>
      <c r="P19" s="131">
        <f>Medicaid!P19+'Executive Branch'!P19</f>
        <v>0</v>
      </c>
      <c r="Q19" s="219">
        <f>Medicaid!Q19+'Executive Branch'!Q19</f>
        <v>0</v>
      </c>
      <c r="R19" s="139">
        <f>Medicaid!R19+'Executive Branch'!R19</f>
        <v>0</v>
      </c>
      <c r="S19" s="209">
        <f>Medicaid!S19+'Executive Branch'!S19</f>
        <v>0</v>
      </c>
      <c r="T19" s="131">
        <f>Medicaid!T19+'Executive Branch'!T19</f>
        <v>0</v>
      </c>
      <c r="U19" s="219">
        <f>Medicaid!U19+'Executive Branch'!U19</f>
        <v>0</v>
      </c>
      <c r="V19" s="139">
        <f>Medicaid!V19+'Executive Branch'!V19</f>
        <v>0</v>
      </c>
      <c r="W19" s="209">
        <f>Medicaid!W19+'Executive Branch'!W19</f>
        <v>0</v>
      </c>
      <c r="X19" s="131">
        <f>Medicaid!X19+'Executive Branch'!X19</f>
        <v>0</v>
      </c>
      <c r="Y19" s="219">
        <f>Medicaid!Y19+'Executive Branch'!Y19</f>
        <v>0</v>
      </c>
      <c r="Z19" s="124">
        <f t="shared" si="2"/>
        <v>1200</v>
      </c>
      <c r="AA19" s="230">
        <f t="shared" si="2"/>
        <v>490464.01</v>
      </c>
      <c r="AB19" s="405"/>
    </row>
    <row r="20" spans="1:28" ht="12.75" customHeight="1" x14ac:dyDescent="0.3">
      <c r="A20" s="31" t="s">
        <v>47</v>
      </c>
      <c r="B20" s="139">
        <f>Medicaid!B20+'Executive Branch'!B20</f>
        <v>13</v>
      </c>
      <c r="C20" s="209">
        <f>Medicaid!C20+'Executive Branch'!C20</f>
        <v>5039.6099999999997</v>
      </c>
      <c r="D20" s="131">
        <f>Medicaid!D20+'Executive Branch'!D20</f>
        <v>23</v>
      </c>
      <c r="E20" s="219">
        <f>Medicaid!E20+'Executive Branch'!E20</f>
        <v>9008.4700000000012</v>
      </c>
      <c r="F20" s="139">
        <f>Medicaid!F20+'Executive Branch'!F20</f>
        <v>10</v>
      </c>
      <c r="G20" s="209">
        <f>Medicaid!G20+'Executive Branch'!G20</f>
        <v>4063.6</v>
      </c>
      <c r="H20" s="131">
        <f>Medicaid!H20+'Executive Branch'!H20</f>
        <v>13</v>
      </c>
      <c r="I20" s="219">
        <f>Medicaid!I20+'Executive Branch'!I20</f>
        <v>11044.699999999999</v>
      </c>
      <c r="J20" s="139">
        <f>Medicaid!J20+'Executive Branch'!J20</f>
        <v>15</v>
      </c>
      <c r="K20" s="209">
        <f>Medicaid!K20+'Executive Branch'!K20</f>
        <v>7746.8</v>
      </c>
      <c r="L20" s="131">
        <f>Medicaid!L20+'Executive Branch'!L20</f>
        <v>0</v>
      </c>
      <c r="M20" s="219">
        <f>Medicaid!M20+'Executive Branch'!M20</f>
        <v>0</v>
      </c>
      <c r="N20" s="139">
        <f>Medicaid!N20+'Executive Branch'!N20</f>
        <v>0</v>
      </c>
      <c r="O20" s="209">
        <f>Medicaid!O20+'Executive Branch'!O20</f>
        <v>0</v>
      </c>
      <c r="P20" s="131">
        <f>Medicaid!P20+'Executive Branch'!P20</f>
        <v>0</v>
      </c>
      <c r="Q20" s="219">
        <f>Medicaid!Q20+'Executive Branch'!Q20</f>
        <v>0</v>
      </c>
      <c r="R20" s="139">
        <f>Medicaid!R20+'Executive Branch'!R20</f>
        <v>0</v>
      </c>
      <c r="S20" s="209">
        <f>Medicaid!S20+'Executive Branch'!S20</f>
        <v>0</v>
      </c>
      <c r="T20" s="131">
        <f>Medicaid!T20+'Executive Branch'!T20</f>
        <v>0</v>
      </c>
      <c r="U20" s="219">
        <f>Medicaid!U20+'Executive Branch'!U20</f>
        <v>0</v>
      </c>
      <c r="V20" s="139">
        <f>Medicaid!V20+'Executive Branch'!V20</f>
        <v>0</v>
      </c>
      <c r="W20" s="209">
        <f>Medicaid!W20+'Executive Branch'!W20</f>
        <v>0</v>
      </c>
      <c r="X20" s="131">
        <f>Medicaid!X20+'Executive Branch'!X20</f>
        <v>0</v>
      </c>
      <c r="Y20" s="219">
        <f>Medicaid!Y20+'Executive Branch'!Y20</f>
        <v>0</v>
      </c>
      <c r="Z20" s="124">
        <f t="shared" si="2"/>
        <v>74</v>
      </c>
      <c r="AA20" s="230">
        <f t="shared" si="2"/>
        <v>36903.18</v>
      </c>
    </row>
    <row r="21" spans="1:28" ht="12.75" customHeight="1" x14ac:dyDescent="0.3">
      <c r="A21" s="29" t="s">
        <v>20</v>
      </c>
      <c r="B21" s="141">
        <f t="shared" ref="B21:AA21" si="3">SUM(B16:B20)</f>
        <v>507</v>
      </c>
      <c r="C21" s="213">
        <f t="shared" si="3"/>
        <v>221429.48</v>
      </c>
      <c r="D21" s="135">
        <f t="shared" si="3"/>
        <v>328</v>
      </c>
      <c r="E21" s="223">
        <f t="shared" si="3"/>
        <v>158568.22999999998</v>
      </c>
      <c r="F21" s="141">
        <f t="shared" si="3"/>
        <v>238</v>
      </c>
      <c r="G21" s="213">
        <f t="shared" si="3"/>
        <v>122859.27</v>
      </c>
      <c r="H21" s="135">
        <f t="shared" si="3"/>
        <v>366</v>
      </c>
      <c r="I21" s="223">
        <f t="shared" si="3"/>
        <v>165046.38</v>
      </c>
      <c r="J21" s="141">
        <f t="shared" si="3"/>
        <v>209</v>
      </c>
      <c r="K21" s="213">
        <f t="shared" si="3"/>
        <v>122446.03000000001</v>
      </c>
      <c r="L21" s="135">
        <f t="shared" si="3"/>
        <v>159</v>
      </c>
      <c r="M21" s="223">
        <f t="shared" si="3"/>
        <v>73817.490000000005</v>
      </c>
      <c r="N21" s="141">
        <f t="shared" si="3"/>
        <v>0</v>
      </c>
      <c r="O21" s="213">
        <f t="shared" si="3"/>
        <v>0</v>
      </c>
      <c r="P21" s="135">
        <f t="shared" si="3"/>
        <v>0</v>
      </c>
      <c r="Q21" s="223">
        <f t="shared" si="3"/>
        <v>0</v>
      </c>
      <c r="R21" s="141">
        <f t="shared" si="3"/>
        <v>0</v>
      </c>
      <c r="S21" s="213">
        <f t="shared" si="3"/>
        <v>0</v>
      </c>
      <c r="T21" s="135">
        <f t="shared" si="3"/>
        <v>0</v>
      </c>
      <c r="U21" s="223">
        <f t="shared" si="3"/>
        <v>0</v>
      </c>
      <c r="V21" s="141">
        <f t="shared" si="3"/>
        <v>0</v>
      </c>
      <c r="W21" s="213">
        <f t="shared" si="3"/>
        <v>0</v>
      </c>
      <c r="X21" s="135">
        <f t="shared" si="3"/>
        <v>0</v>
      </c>
      <c r="Y21" s="223">
        <f t="shared" si="3"/>
        <v>0</v>
      </c>
      <c r="Z21" s="126">
        <f t="shared" si="3"/>
        <v>1807</v>
      </c>
      <c r="AA21" s="232">
        <f t="shared" si="3"/>
        <v>864166.88</v>
      </c>
    </row>
    <row r="22" spans="1:28" ht="12.75" customHeight="1" x14ac:dyDescent="0.3">
      <c r="A22" s="29"/>
      <c r="B22" s="139"/>
      <c r="C22" s="209"/>
      <c r="F22" s="139"/>
      <c r="G22" s="209"/>
      <c r="J22" s="139"/>
      <c r="K22" s="209"/>
      <c r="N22" s="139"/>
      <c r="O22" s="209"/>
      <c r="R22" s="139"/>
      <c r="S22" s="209"/>
      <c r="V22" s="139"/>
      <c r="W22" s="209"/>
      <c r="Z22" s="124"/>
      <c r="AA22" s="230"/>
    </row>
    <row r="23" spans="1:28" ht="12.75" customHeight="1" x14ac:dyDescent="0.3">
      <c r="A23" s="29" t="s">
        <v>26</v>
      </c>
      <c r="B23" s="139"/>
      <c r="C23" s="209"/>
      <c r="F23" s="139"/>
      <c r="G23" s="209"/>
      <c r="J23" s="139"/>
      <c r="K23" s="209"/>
      <c r="N23" s="139"/>
      <c r="O23" s="209"/>
      <c r="R23" s="139"/>
      <c r="S23" s="209"/>
      <c r="V23" s="139"/>
      <c r="W23" s="209"/>
      <c r="Z23" s="124"/>
      <c r="AA23" s="230"/>
    </row>
    <row r="24" spans="1:28" ht="12.75" customHeight="1" x14ac:dyDescent="0.3">
      <c r="A24" s="2" t="s">
        <v>64</v>
      </c>
      <c r="B24" s="139">
        <f>Medicaid!B24+'Executive Branch'!B24</f>
        <v>2367</v>
      </c>
      <c r="C24" s="212">
        <f>Medicaid!C24+'Executive Branch'!C24</f>
        <v>64166.3</v>
      </c>
      <c r="D24" s="131">
        <f>Medicaid!D24+'Executive Branch'!D24</f>
        <v>2769</v>
      </c>
      <c r="E24" s="218">
        <f>Medicaid!E24+'Executive Branch'!E24</f>
        <v>68128.09</v>
      </c>
      <c r="F24" s="139">
        <f>Medicaid!F24+'Executive Branch'!F24</f>
        <v>2689</v>
      </c>
      <c r="G24" s="212">
        <f>Medicaid!G24+'Executive Branch'!G24</f>
        <v>24594.54</v>
      </c>
      <c r="H24" s="131">
        <f>Medicaid!H24+'Executive Branch'!H24</f>
        <v>3322</v>
      </c>
      <c r="I24" s="218">
        <f>Medicaid!I24+'Executive Branch'!I24</f>
        <v>14970.9</v>
      </c>
      <c r="J24" s="139">
        <f>Medicaid!J24+'Executive Branch'!J24</f>
        <v>1949</v>
      </c>
      <c r="K24" s="212">
        <f>Medicaid!K24+'Executive Branch'!K24</f>
        <v>9365.91</v>
      </c>
      <c r="L24" s="131">
        <f>Medicaid!L24+'Executive Branch'!L24</f>
        <v>2218</v>
      </c>
      <c r="M24" s="218">
        <f>Medicaid!M24+'Executive Branch'!M24</f>
        <v>19696.439999999999</v>
      </c>
      <c r="N24" s="139">
        <f>Medicaid!N24+'Executive Branch'!N24</f>
        <v>0</v>
      </c>
      <c r="O24" s="212">
        <f>Medicaid!O24+'Executive Branch'!O24</f>
        <v>0</v>
      </c>
      <c r="P24" s="131">
        <f>Medicaid!P24+'Executive Branch'!P24</f>
        <v>0</v>
      </c>
      <c r="Q24" s="218">
        <f>Medicaid!Q24+'Executive Branch'!Q24</f>
        <v>0</v>
      </c>
      <c r="R24" s="139">
        <f>Medicaid!R24+'Executive Branch'!R24</f>
        <v>0</v>
      </c>
      <c r="S24" s="212">
        <f>Medicaid!S24+'Executive Branch'!S24</f>
        <v>0</v>
      </c>
      <c r="T24" s="131">
        <f>Medicaid!T24+'Executive Branch'!T24</f>
        <v>0</v>
      </c>
      <c r="U24" s="218">
        <f>Medicaid!U24+'Executive Branch'!U24</f>
        <v>0</v>
      </c>
      <c r="V24" s="139">
        <f>Medicaid!V24+'Executive Branch'!V24</f>
        <v>0</v>
      </c>
      <c r="W24" s="212">
        <f>Medicaid!W24+'Executive Branch'!W24</f>
        <v>0</v>
      </c>
      <c r="X24" s="131">
        <f>Medicaid!X24+'Executive Branch'!X24</f>
        <v>0</v>
      </c>
      <c r="Y24" s="218">
        <f>Medicaid!Y24+'Executive Branch'!Y24</f>
        <v>0</v>
      </c>
      <c r="Z24" s="124">
        <f>SUM(B24+D24+F24+H24+J24+L24+N24+P24+R24+T24+V24+X24)</f>
        <v>15314</v>
      </c>
      <c r="AA24" s="230">
        <f>SUM(C24+E24+G24+I24+K24+M24+O24+Q24+S24+U24+W24+Y24)</f>
        <v>200922.18000000002</v>
      </c>
    </row>
    <row r="25" spans="1:28" ht="12.75" customHeight="1" x14ac:dyDescent="0.3">
      <c r="A25" s="2" t="s">
        <v>63</v>
      </c>
      <c r="B25" s="139">
        <f>Medicaid!B25+'Executive Branch'!B25</f>
        <v>0</v>
      </c>
      <c r="C25" s="212">
        <f>Medicaid!C25+'Executive Branch'!C25</f>
        <v>0</v>
      </c>
      <c r="D25" s="131">
        <f>Medicaid!D25+'Executive Branch'!D25</f>
        <v>0</v>
      </c>
      <c r="E25" s="218">
        <f>Medicaid!E25+'Executive Branch'!E25</f>
        <v>0</v>
      </c>
      <c r="F25" s="139">
        <f>Medicaid!F25+'Executive Branch'!F25</f>
        <v>0</v>
      </c>
      <c r="G25" s="212">
        <f>Medicaid!G25+'Executive Branch'!G25</f>
        <v>0</v>
      </c>
      <c r="H25" s="131">
        <f>Medicaid!H25+'Executive Branch'!H25</f>
        <v>0</v>
      </c>
      <c r="I25" s="218">
        <f>Medicaid!I25+'Executive Branch'!I25</f>
        <v>0</v>
      </c>
      <c r="J25" s="139">
        <f>Medicaid!J25+'Executive Branch'!J25</f>
        <v>0</v>
      </c>
      <c r="K25" s="212">
        <f>Medicaid!K25+'Executive Branch'!K25</f>
        <v>0</v>
      </c>
      <c r="L25" s="131">
        <f>Medicaid!L25+'Executive Branch'!L25</f>
        <v>0</v>
      </c>
      <c r="M25" s="218">
        <f>Medicaid!M25+'Executive Branch'!M25</f>
        <v>0</v>
      </c>
      <c r="N25" s="139">
        <f>Medicaid!N25+'Executive Branch'!N25</f>
        <v>0</v>
      </c>
      <c r="O25" s="212">
        <f>Medicaid!O25+'Executive Branch'!O25</f>
        <v>0</v>
      </c>
      <c r="P25" s="131">
        <f>Medicaid!P25+'Executive Branch'!P25</f>
        <v>0</v>
      </c>
      <c r="Q25" s="218">
        <f>Medicaid!Q25+'Executive Branch'!Q25</f>
        <v>0</v>
      </c>
      <c r="R25" s="139">
        <f>Medicaid!R25+'Executive Branch'!R25</f>
        <v>0</v>
      </c>
      <c r="S25" s="212">
        <f>Medicaid!S25+'Executive Branch'!S25</f>
        <v>0</v>
      </c>
      <c r="T25" s="131">
        <f>Medicaid!T25+'Executive Branch'!T25</f>
        <v>0</v>
      </c>
      <c r="U25" s="218">
        <f>Medicaid!U25+'Executive Branch'!U25</f>
        <v>0</v>
      </c>
      <c r="V25" s="139">
        <f>Medicaid!V25+'Executive Branch'!V25</f>
        <v>0</v>
      </c>
      <c r="W25" s="212">
        <f>Medicaid!W25+'Executive Branch'!W25</f>
        <v>0</v>
      </c>
      <c r="X25" s="131">
        <f>Medicaid!X25+'Executive Branch'!X25</f>
        <v>0</v>
      </c>
      <c r="Y25" s="218">
        <f>Medicaid!Y25+'Executive Branch'!Y25</f>
        <v>0</v>
      </c>
      <c r="Z25" s="124">
        <f>SUM(B25+D25+F25+H25+J25+L25+N25+P25+R25+T25+V25+X25)</f>
        <v>0</v>
      </c>
      <c r="AA25" s="230">
        <f>SUM(C25+E25+G25+I25+K25+M25+O25+Q25+S25+U25+W25+Y25)</f>
        <v>0</v>
      </c>
    </row>
    <row r="26" spans="1:28" s="35" customFormat="1" ht="12.75" customHeight="1" x14ac:dyDescent="0.3">
      <c r="A26" s="34" t="s">
        <v>59</v>
      </c>
      <c r="B26" s="142">
        <f t="shared" ref="B26:Y26" si="4">B24+B25</f>
        <v>2367</v>
      </c>
      <c r="C26" s="214">
        <f t="shared" si="4"/>
        <v>64166.3</v>
      </c>
      <c r="D26" s="136">
        <f t="shared" si="4"/>
        <v>2769</v>
      </c>
      <c r="E26" s="224">
        <f t="shared" si="4"/>
        <v>68128.09</v>
      </c>
      <c r="F26" s="142">
        <f t="shared" si="4"/>
        <v>2689</v>
      </c>
      <c r="G26" s="214">
        <f t="shared" si="4"/>
        <v>24594.54</v>
      </c>
      <c r="H26" s="136">
        <f t="shared" si="4"/>
        <v>3322</v>
      </c>
      <c r="I26" s="224">
        <f t="shared" si="4"/>
        <v>14970.9</v>
      </c>
      <c r="J26" s="142">
        <f t="shared" si="4"/>
        <v>1949</v>
      </c>
      <c r="K26" s="214">
        <f t="shared" si="4"/>
        <v>9365.91</v>
      </c>
      <c r="L26" s="136">
        <f t="shared" si="4"/>
        <v>2218</v>
      </c>
      <c r="M26" s="224">
        <f t="shared" si="4"/>
        <v>19696.439999999999</v>
      </c>
      <c r="N26" s="142">
        <f t="shared" si="4"/>
        <v>0</v>
      </c>
      <c r="O26" s="214">
        <f t="shared" si="4"/>
        <v>0</v>
      </c>
      <c r="P26" s="136">
        <f t="shared" si="4"/>
        <v>0</v>
      </c>
      <c r="Q26" s="224">
        <f t="shared" si="4"/>
        <v>0</v>
      </c>
      <c r="R26" s="142">
        <f t="shared" si="4"/>
        <v>0</v>
      </c>
      <c r="S26" s="214">
        <f t="shared" si="4"/>
        <v>0</v>
      </c>
      <c r="T26" s="136">
        <f t="shared" si="4"/>
        <v>0</v>
      </c>
      <c r="U26" s="224">
        <f t="shared" si="4"/>
        <v>0</v>
      </c>
      <c r="V26" s="142">
        <f t="shared" si="4"/>
        <v>0</v>
      </c>
      <c r="W26" s="214">
        <f t="shared" si="4"/>
        <v>0</v>
      </c>
      <c r="X26" s="136">
        <f t="shared" si="4"/>
        <v>0</v>
      </c>
      <c r="Y26" s="224">
        <f t="shared" si="4"/>
        <v>0</v>
      </c>
      <c r="Z26" s="127">
        <f t="shared" ref="Z26:AA26" si="5">SUM(Z24:Z25)</f>
        <v>15314</v>
      </c>
      <c r="AA26" s="233">
        <f t="shared" si="5"/>
        <v>200922.18000000002</v>
      </c>
    </row>
    <row r="27" spans="1:28" s="35" customFormat="1" ht="12.75" customHeight="1" x14ac:dyDescent="0.3">
      <c r="A27" s="34"/>
      <c r="B27" s="143"/>
      <c r="C27" s="215"/>
      <c r="D27" s="134"/>
      <c r="E27" s="225"/>
      <c r="F27" s="143"/>
      <c r="G27" s="215"/>
      <c r="H27" s="134"/>
      <c r="I27" s="225"/>
      <c r="J27" s="143"/>
      <c r="K27" s="215"/>
      <c r="L27" s="134"/>
      <c r="M27" s="225"/>
      <c r="N27" s="143"/>
      <c r="O27" s="215"/>
      <c r="P27" s="134"/>
      <c r="Q27" s="225"/>
      <c r="R27" s="143"/>
      <c r="S27" s="215"/>
      <c r="T27" s="134"/>
      <c r="U27" s="225"/>
      <c r="V27" s="143"/>
      <c r="W27" s="215"/>
      <c r="X27" s="134"/>
      <c r="Y27" s="225"/>
      <c r="Z27" s="128"/>
      <c r="AA27" s="234"/>
    </row>
    <row r="28" spans="1:28" ht="12.75" customHeight="1" x14ac:dyDescent="0.3">
      <c r="A28" s="36" t="s">
        <v>18</v>
      </c>
      <c r="B28" s="139"/>
      <c r="C28" s="211">
        <f>SUM(C13+C21+C26)</f>
        <v>478956.98000000004</v>
      </c>
      <c r="E28" s="387">
        <f>SUM(E13+E21+E26)</f>
        <v>391302.35</v>
      </c>
      <c r="F28" s="139"/>
      <c r="G28" s="211">
        <f>SUM(G13+G21+G26)</f>
        <v>328547.13999999996</v>
      </c>
      <c r="I28" s="222">
        <f>SUM(I13+I21+I26)</f>
        <v>382693.78</v>
      </c>
      <c r="J28" s="139"/>
      <c r="K28" s="211">
        <f>SUM(K13+K21+K26)</f>
        <v>297905.59999999998</v>
      </c>
      <c r="M28" s="222">
        <f>SUM(M13+M21+M26)</f>
        <v>227704.07</v>
      </c>
      <c r="N28" s="139"/>
      <c r="O28" s="211">
        <f>SUM(O13+O21+O26)</f>
        <v>0</v>
      </c>
      <c r="Q28" s="222">
        <f>SUM(Q13+Q21+Q26)</f>
        <v>0</v>
      </c>
      <c r="R28" s="139"/>
      <c r="S28" s="211">
        <f>SUM(S13+S21+S26)</f>
        <v>0</v>
      </c>
      <c r="U28" s="222">
        <f>SUM(U13+U21+U26)</f>
        <v>0</v>
      </c>
      <c r="V28" s="139"/>
      <c r="W28" s="211">
        <f>SUM(W13+W21+W26)</f>
        <v>0</v>
      </c>
      <c r="Y28" s="222">
        <f>SUM(Y13+Y21+Y26)</f>
        <v>0</v>
      </c>
      <c r="Z28" s="124"/>
      <c r="AA28" s="230">
        <f>SUM(AA13+AA21+AA26)</f>
        <v>2107109.9200000004</v>
      </c>
    </row>
    <row r="29" spans="1:28" ht="12.75" customHeight="1" x14ac:dyDescent="0.3">
      <c r="B29" s="139"/>
      <c r="C29" s="209"/>
      <c r="F29" s="139"/>
      <c r="G29" s="209"/>
      <c r="J29" s="139"/>
      <c r="K29" s="209"/>
      <c r="N29" s="139"/>
      <c r="O29" s="209"/>
      <c r="R29" s="139"/>
      <c r="S29" s="209"/>
      <c r="V29" s="139"/>
      <c r="W29" s="209"/>
      <c r="Z29" s="124"/>
      <c r="AA29" s="230"/>
    </row>
    <row r="30" spans="1:28" ht="12.75" customHeight="1" x14ac:dyDescent="0.3">
      <c r="A30" s="29" t="s">
        <v>27</v>
      </c>
      <c r="B30" s="139"/>
      <c r="C30" s="211"/>
      <c r="E30" s="222"/>
      <c r="F30" s="139"/>
      <c r="G30" s="211"/>
      <c r="I30" s="222"/>
      <c r="J30" s="139"/>
      <c r="K30" s="211"/>
      <c r="M30" s="222"/>
      <c r="N30" s="139"/>
      <c r="O30" s="211"/>
      <c r="Q30" s="222"/>
      <c r="R30" s="139"/>
      <c r="S30" s="211"/>
      <c r="U30" s="222"/>
      <c r="V30" s="139"/>
      <c r="W30" s="211"/>
      <c r="Y30" s="222"/>
      <c r="Z30" s="124"/>
      <c r="AA30" s="230"/>
    </row>
    <row r="31" spans="1:28" s="38" customFormat="1" ht="13" x14ac:dyDescent="0.3">
      <c r="A31" s="37" t="s">
        <v>40</v>
      </c>
      <c r="B31" s="139">
        <f>SUM(Medicaid!B31+'Executive Branch'!B31)</f>
        <v>28</v>
      </c>
      <c r="C31" s="212">
        <f>SUM(Medicaid!C31+'Executive Branch'!C31)</f>
        <v>10871.949999999999</v>
      </c>
      <c r="D31" s="131">
        <f>SUM(Medicaid!D31+'Executive Branch'!D31)</f>
        <v>47</v>
      </c>
      <c r="E31" s="218">
        <f>SUM(Medicaid!E31+'Executive Branch'!E31)</f>
        <v>19728.460000000003</v>
      </c>
      <c r="F31" s="139">
        <f>SUM(Medicaid!F31+'Executive Branch'!F31)</f>
        <v>28</v>
      </c>
      <c r="G31" s="212">
        <f>SUM(Medicaid!G31+'Executive Branch'!G31)</f>
        <v>11436.48</v>
      </c>
      <c r="H31" s="131">
        <f>SUM(Medicaid!H31+'Executive Branch'!H31)</f>
        <v>30</v>
      </c>
      <c r="I31" s="218">
        <f>SUM(Medicaid!I31+'Executive Branch'!I31)</f>
        <v>10607.96</v>
      </c>
      <c r="J31" s="139">
        <f>SUM(Medicaid!J31+'Executive Branch'!J31)</f>
        <v>27</v>
      </c>
      <c r="K31" s="212">
        <f>SUM(Medicaid!K31+'Executive Branch'!K31)</f>
        <v>8304.0499999999993</v>
      </c>
      <c r="L31" s="131">
        <f>SUM(Medicaid!L31+'Executive Branch'!L31)</f>
        <v>28</v>
      </c>
      <c r="M31" s="218">
        <f>SUM(Medicaid!M31+'Executive Branch'!M31)</f>
        <v>10304.299999999999</v>
      </c>
      <c r="N31" s="139">
        <f>SUM(Medicaid!N31+'Executive Branch'!N31)</f>
        <v>0</v>
      </c>
      <c r="O31" s="212">
        <f>SUM(Medicaid!O31+'Executive Branch'!O31)</f>
        <v>0</v>
      </c>
      <c r="P31" s="131">
        <f>SUM(Medicaid!P31+'Executive Branch'!P31)</f>
        <v>0</v>
      </c>
      <c r="Q31" s="218">
        <f>SUM(Medicaid!Q31+'Executive Branch'!Q31)</f>
        <v>0</v>
      </c>
      <c r="R31" s="139">
        <f>SUM(Medicaid!R31+'Executive Branch'!R31)</f>
        <v>0</v>
      </c>
      <c r="S31" s="212">
        <f>SUM(Medicaid!S31+'Executive Branch'!S31)</f>
        <v>0</v>
      </c>
      <c r="T31" s="131">
        <f>SUM(Medicaid!T31+'Executive Branch'!T31)</f>
        <v>0</v>
      </c>
      <c r="U31" s="218">
        <f>SUM(Medicaid!U31+'Executive Branch'!U31)</f>
        <v>0</v>
      </c>
      <c r="V31" s="139">
        <f>SUM(Medicaid!V31+'Executive Branch'!V31)</f>
        <v>0</v>
      </c>
      <c r="W31" s="212">
        <f>SUM(Medicaid!W31+'Executive Branch'!W31)</f>
        <v>0</v>
      </c>
      <c r="X31" s="131">
        <f>SUM(Medicaid!X31+'Executive Branch'!X31)</f>
        <v>0</v>
      </c>
      <c r="Y31" s="218">
        <f>SUM(Medicaid!Y31+'Executive Branch'!Y31)</f>
        <v>0</v>
      </c>
      <c r="Z31" s="124">
        <f t="shared" ref="Z31:AA33" si="6">SUM(B31+D31+F31+H31+J31+L31+N31+P31+R31+T31+V31+X31)</f>
        <v>188</v>
      </c>
      <c r="AA31" s="230">
        <f t="shared" si="6"/>
        <v>71253.2</v>
      </c>
    </row>
    <row r="32" spans="1:28" s="38" customFormat="1" ht="13" x14ac:dyDescent="0.3">
      <c r="A32" s="37" t="s">
        <v>53</v>
      </c>
      <c r="B32" s="139">
        <f>SUM(Medicaid!B32+'Executive Branch'!B32)</f>
        <v>73</v>
      </c>
      <c r="C32" s="212">
        <f>SUM(Medicaid!C32+'Executive Branch'!C32)</f>
        <v>11088.78</v>
      </c>
      <c r="D32" s="131">
        <f>SUM(Medicaid!D32+'Executive Branch'!D32)</f>
        <v>51</v>
      </c>
      <c r="E32" s="218">
        <f>SUM(Medicaid!E32+'Executive Branch'!E32)</f>
        <v>7049.92</v>
      </c>
      <c r="F32" s="139">
        <f>SUM(Medicaid!F32+'Executive Branch'!F32)</f>
        <v>18</v>
      </c>
      <c r="G32" s="212">
        <f>SUM(Medicaid!G32+'Executive Branch'!G32)</f>
        <v>5506.23</v>
      </c>
      <c r="H32" s="131">
        <f>SUM(Medicaid!H32+'Executive Branch'!H32)</f>
        <v>27</v>
      </c>
      <c r="I32" s="218">
        <f>SUM(Medicaid!I32+'Executive Branch'!I32)</f>
        <v>4107.51</v>
      </c>
      <c r="J32" s="139">
        <f>SUM(Medicaid!J32+'Executive Branch'!J32)</f>
        <v>48</v>
      </c>
      <c r="K32" s="212">
        <f>SUM(Medicaid!K32+'Executive Branch'!K32)</f>
        <v>7084.53</v>
      </c>
      <c r="L32" s="131">
        <f>SUM(Medicaid!L32+'Executive Branch'!L32)</f>
        <v>41</v>
      </c>
      <c r="M32" s="218">
        <f>SUM(Medicaid!M32+'Executive Branch'!M32)</f>
        <v>8347.8100000000013</v>
      </c>
      <c r="N32" s="139">
        <f>SUM(Medicaid!N32+'Executive Branch'!N32)</f>
        <v>0</v>
      </c>
      <c r="O32" s="212">
        <f>SUM(Medicaid!O32+'Executive Branch'!O32)</f>
        <v>0</v>
      </c>
      <c r="P32" s="131">
        <f>SUM(Medicaid!P32+'Executive Branch'!P32)</f>
        <v>0</v>
      </c>
      <c r="Q32" s="218">
        <f>SUM(Medicaid!Q32+'Executive Branch'!Q32)</f>
        <v>0</v>
      </c>
      <c r="R32" s="139">
        <f>SUM(Medicaid!R32+'Executive Branch'!R32)</f>
        <v>0</v>
      </c>
      <c r="S32" s="212">
        <f>SUM(Medicaid!S32+'Executive Branch'!S32)</f>
        <v>0</v>
      </c>
      <c r="T32" s="131">
        <f>SUM(Medicaid!T32+'Executive Branch'!T32)</f>
        <v>0</v>
      </c>
      <c r="U32" s="218">
        <f>SUM(Medicaid!U32+'Executive Branch'!U32)</f>
        <v>0</v>
      </c>
      <c r="V32" s="139">
        <f>SUM(Medicaid!V32+'Executive Branch'!V32)</f>
        <v>0</v>
      </c>
      <c r="W32" s="212">
        <f>SUM(Medicaid!W32+'Executive Branch'!W32)</f>
        <v>0</v>
      </c>
      <c r="X32" s="131">
        <f>SUM(Medicaid!X32+'Executive Branch'!X32)</f>
        <v>0</v>
      </c>
      <c r="Y32" s="218">
        <f>SUM(Medicaid!Y32+'Executive Branch'!Y32)</f>
        <v>0</v>
      </c>
      <c r="Z32" s="124">
        <f t="shared" si="6"/>
        <v>258</v>
      </c>
      <c r="AA32" s="230">
        <f t="shared" si="6"/>
        <v>43184.78</v>
      </c>
    </row>
    <row r="33" spans="1:27" s="38" customFormat="1" ht="13" x14ac:dyDescent="0.3">
      <c r="A33" s="37" t="s">
        <v>41</v>
      </c>
      <c r="B33" s="144">
        <f>SUM(Medicaid!B33+'Executive Branch'!B33)</f>
        <v>0</v>
      </c>
      <c r="C33" s="216">
        <f>SUM(Medicaid!C33+'Executive Branch'!C33)</f>
        <v>0</v>
      </c>
      <c r="D33" s="137">
        <f>SUM(Medicaid!D33+'Executive Branch'!D33)</f>
        <v>0</v>
      </c>
      <c r="E33" s="226">
        <f>SUM(Medicaid!E33+'Executive Branch'!E33)</f>
        <v>0</v>
      </c>
      <c r="F33" s="144">
        <f>SUM(Medicaid!F33+'Executive Branch'!F33)</f>
        <v>0</v>
      </c>
      <c r="G33" s="216">
        <f>SUM(Medicaid!G33+'Executive Branch'!G33)</f>
        <v>0</v>
      </c>
      <c r="H33" s="137">
        <f>SUM(Medicaid!H33+'Executive Branch'!H33)</f>
        <v>0</v>
      </c>
      <c r="I33" s="226">
        <f>SUM(Medicaid!I33+'Executive Branch'!I33)</f>
        <v>0</v>
      </c>
      <c r="J33" s="144">
        <f>SUM(Medicaid!J33+'Executive Branch'!J33)</f>
        <v>0</v>
      </c>
      <c r="K33" s="216">
        <f>SUM(Medicaid!K33+'Executive Branch'!K33)</f>
        <v>0</v>
      </c>
      <c r="L33" s="137">
        <f>SUM(Medicaid!L33+'Executive Branch'!L33)</f>
        <v>0</v>
      </c>
      <c r="M33" s="226">
        <f>SUM(Medicaid!M33+'Executive Branch'!M33)</f>
        <v>0</v>
      </c>
      <c r="N33" s="144">
        <f>SUM(Medicaid!N33+'Executive Branch'!N33)</f>
        <v>0</v>
      </c>
      <c r="O33" s="216">
        <f>SUM(Medicaid!O33+'Executive Branch'!O33)</f>
        <v>0</v>
      </c>
      <c r="P33" s="137">
        <f>SUM(Medicaid!P33+'Executive Branch'!P33)</f>
        <v>0</v>
      </c>
      <c r="Q33" s="226">
        <f>SUM(Medicaid!Q33+'Executive Branch'!Q33)</f>
        <v>0</v>
      </c>
      <c r="R33" s="144">
        <f>SUM(Medicaid!R33+'Executive Branch'!R33)</f>
        <v>0</v>
      </c>
      <c r="S33" s="216">
        <f>SUM(Medicaid!S33+'Executive Branch'!S33)</f>
        <v>0</v>
      </c>
      <c r="T33" s="137">
        <f>SUM(Medicaid!T33+'Executive Branch'!T33)</f>
        <v>0</v>
      </c>
      <c r="U33" s="226">
        <f>SUM(Medicaid!U33+'Executive Branch'!U33)</f>
        <v>0</v>
      </c>
      <c r="V33" s="144">
        <f>SUM(Medicaid!V33+'Executive Branch'!V33)</f>
        <v>0</v>
      </c>
      <c r="W33" s="216">
        <f>SUM(Medicaid!W33+'Executive Branch'!W33)</f>
        <v>0</v>
      </c>
      <c r="X33" s="137">
        <f>SUM(Medicaid!X33+'Executive Branch'!X33)</f>
        <v>0</v>
      </c>
      <c r="Y33" s="226">
        <f>SUM(Medicaid!Y33+'Executive Branch'!Y33)</f>
        <v>0</v>
      </c>
      <c r="Z33" s="129">
        <f t="shared" si="6"/>
        <v>0</v>
      </c>
      <c r="AA33" s="229">
        <f t="shared" si="6"/>
        <v>0</v>
      </c>
    </row>
    <row r="34" spans="1:27" s="39" customFormat="1" ht="12.75" customHeight="1" x14ac:dyDescent="0.3">
      <c r="A34" s="29" t="s">
        <v>51</v>
      </c>
      <c r="B34" s="139">
        <f t="shared" ref="B34:AA34" si="7">SUM(B31:B33)</f>
        <v>101</v>
      </c>
      <c r="C34" s="211">
        <f t="shared" si="7"/>
        <v>21960.73</v>
      </c>
      <c r="D34" s="131">
        <f t="shared" si="7"/>
        <v>98</v>
      </c>
      <c r="E34" s="222">
        <f t="shared" si="7"/>
        <v>26778.380000000005</v>
      </c>
      <c r="F34" s="139">
        <f t="shared" si="7"/>
        <v>46</v>
      </c>
      <c r="G34" s="211">
        <f t="shared" si="7"/>
        <v>16942.71</v>
      </c>
      <c r="H34" s="131">
        <f t="shared" si="7"/>
        <v>57</v>
      </c>
      <c r="I34" s="222">
        <f t="shared" si="7"/>
        <v>14715.47</v>
      </c>
      <c r="J34" s="139">
        <f t="shared" si="7"/>
        <v>75</v>
      </c>
      <c r="K34" s="211">
        <f t="shared" si="7"/>
        <v>15388.579999999998</v>
      </c>
      <c r="L34" s="131">
        <f t="shared" si="7"/>
        <v>69</v>
      </c>
      <c r="M34" s="222">
        <f t="shared" si="7"/>
        <v>18652.11</v>
      </c>
      <c r="N34" s="139">
        <f t="shared" si="7"/>
        <v>0</v>
      </c>
      <c r="O34" s="211">
        <f t="shared" si="7"/>
        <v>0</v>
      </c>
      <c r="P34" s="131">
        <f t="shared" si="7"/>
        <v>0</v>
      </c>
      <c r="Q34" s="222">
        <f t="shared" si="7"/>
        <v>0</v>
      </c>
      <c r="R34" s="139">
        <f t="shared" si="7"/>
        <v>0</v>
      </c>
      <c r="S34" s="211">
        <f t="shared" si="7"/>
        <v>0</v>
      </c>
      <c r="T34" s="131">
        <f t="shared" si="7"/>
        <v>0</v>
      </c>
      <c r="U34" s="222">
        <f t="shared" si="7"/>
        <v>0</v>
      </c>
      <c r="V34" s="139">
        <f t="shared" si="7"/>
        <v>0</v>
      </c>
      <c r="W34" s="211">
        <f t="shared" si="7"/>
        <v>0</v>
      </c>
      <c r="X34" s="131">
        <f t="shared" si="7"/>
        <v>0</v>
      </c>
      <c r="Y34" s="222">
        <f t="shared" si="7"/>
        <v>0</v>
      </c>
      <c r="Z34" s="124">
        <f t="shared" si="7"/>
        <v>446</v>
      </c>
      <c r="AA34" s="230">
        <f t="shared" si="7"/>
        <v>114437.98</v>
      </c>
    </row>
    <row r="35" spans="1:27" s="39" customFormat="1" ht="12.75" customHeight="1" x14ac:dyDescent="0.3">
      <c r="A35" s="29"/>
      <c r="B35" s="139"/>
      <c r="C35" s="211"/>
      <c r="D35" s="131"/>
      <c r="E35" s="222"/>
      <c r="F35" s="139"/>
      <c r="G35" s="211"/>
      <c r="H35" s="131"/>
      <c r="I35" s="222"/>
      <c r="J35" s="139"/>
      <c r="K35" s="211"/>
      <c r="L35" s="131"/>
      <c r="M35" s="222"/>
      <c r="N35" s="139"/>
      <c r="O35" s="211"/>
      <c r="P35" s="131"/>
      <c r="Q35" s="222"/>
      <c r="R35" s="139"/>
      <c r="S35" s="211"/>
      <c r="T35" s="131"/>
      <c r="U35" s="222"/>
      <c r="V35" s="139"/>
      <c r="W35" s="211"/>
      <c r="X35" s="131"/>
      <c r="Y35" s="222"/>
      <c r="Z35" s="124"/>
      <c r="AA35" s="230"/>
    </row>
    <row r="36" spans="1:27" s="40" customFormat="1" ht="12.75" customHeight="1" x14ac:dyDescent="0.25">
      <c r="A36" s="9" t="s">
        <v>54</v>
      </c>
      <c r="B36" s="139"/>
      <c r="C36" s="212">
        <v>11588.5</v>
      </c>
      <c r="D36" s="131"/>
      <c r="E36" s="384">
        <v>11588.5</v>
      </c>
      <c r="F36" s="139"/>
      <c r="G36" s="212">
        <v>11588.5</v>
      </c>
      <c r="H36" s="131"/>
      <c r="I36" s="384">
        <v>11588.5</v>
      </c>
      <c r="J36" s="139"/>
      <c r="K36" s="212">
        <v>11588.5</v>
      </c>
      <c r="L36" s="131"/>
      <c r="M36" s="384">
        <v>11588.5</v>
      </c>
      <c r="N36" s="139"/>
      <c r="O36" s="212">
        <v>11588.5</v>
      </c>
      <c r="P36" s="131"/>
      <c r="Q36" s="384">
        <v>11588.5</v>
      </c>
      <c r="R36" s="139"/>
      <c r="S36" s="212">
        <v>11588.5</v>
      </c>
      <c r="T36" s="131"/>
      <c r="U36" s="384">
        <v>11588.5</v>
      </c>
      <c r="V36" s="139"/>
      <c r="W36" s="212">
        <v>11588.5</v>
      </c>
      <c r="X36" s="131"/>
      <c r="Y36" s="384">
        <v>11588.5</v>
      </c>
      <c r="Z36" s="124"/>
      <c r="AA36" s="228">
        <f>SUM(B36:Z36)</f>
        <v>139062</v>
      </c>
    </row>
    <row r="37" spans="1:27" ht="12.75" customHeight="1" x14ac:dyDescent="0.3">
      <c r="A37" s="29"/>
      <c r="B37" s="139"/>
      <c r="C37" s="211"/>
      <c r="E37" s="222"/>
      <c r="F37" s="139"/>
      <c r="G37" s="211"/>
      <c r="I37" s="222"/>
      <c r="J37" s="139"/>
      <c r="K37" s="211"/>
      <c r="M37" s="222"/>
      <c r="N37" s="139"/>
      <c r="O37" s="211"/>
      <c r="Q37" s="222"/>
      <c r="R37" s="139"/>
      <c r="S37" s="211"/>
      <c r="U37" s="222"/>
      <c r="V37" s="139"/>
      <c r="W37" s="211"/>
      <c r="Y37" s="222"/>
      <c r="Z37" s="124"/>
      <c r="AA37" s="230"/>
    </row>
    <row r="38" spans="1:27" s="42" customFormat="1" ht="26" x14ac:dyDescent="0.25">
      <c r="A38" s="41" t="s">
        <v>55</v>
      </c>
      <c r="B38" s="130"/>
      <c r="C38" s="217">
        <f>C28-C3-C34-(C36-C4)</f>
        <v>360567.85000000009</v>
      </c>
      <c r="D38" s="130"/>
      <c r="E38" s="217">
        <f>E28-E3-E34-(E36-E4)</f>
        <v>282397.06999999995</v>
      </c>
      <c r="F38" s="130"/>
      <c r="G38" s="412">
        <f>G28-G3-G34-(G36-G4)</f>
        <v>229192.72999999995</v>
      </c>
      <c r="H38" s="151"/>
      <c r="I38" s="412">
        <f>I28-I3-I34-(I36-I4)</f>
        <v>282696.91000000003</v>
      </c>
      <c r="J38" s="151"/>
      <c r="K38" s="412">
        <f>K28-K3-K34-(K36-K4)</f>
        <v>208140.22</v>
      </c>
      <c r="L38" s="130"/>
      <c r="M38" s="217">
        <f>M28-M3-M34-(M36-M4)</f>
        <v>138545.85999999999</v>
      </c>
      <c r="N38" s="130"/>
      <c r="O38" s="217">
        <f>O28-O3-O34-(O36-O4)</f>
        <v>-11588.5</v>
      </c>
      <c r="P38" s="130"/>
      <c r="Q38" s="217">
        <f>Q28-Q3-Q34-(Q36-Q4)</f>
        <v>-11588.5</v>
      </c>
      <c r="R38" s="130"/>
      <c r="S38" s="217">
        <f>S28-S3-S34-(S36-S4)</f>
        <v>-11588.5</v>
      </c>
      <c r="T38" s="130"/>
      <c r="U38" s="217">
        <f>U28-U3-U34-(U36-U4)</f>
        <v>-11588.5</v>
      </c>
      <c r="V38" s="130"/>
      <c r="W38" s="217">
        <f>W28-W3-W34-(W36-W4)</f>
        <v>-11588.5</v>
      </c>
      <c r="X38" s="130"/>
      <c r="Y38" s="217">
        <f>Y28-Y3-Y34-(Y36-Y4)</f>
        <v>-11588.5</v>
      </c>
      <c r="Z38" s="130"/>
      <c r="AA38" s="217">
        <f>AA28-AA3-AA34-(AA36-AA4)</f>
        <v>1432009.6400000004</v>
      </c>
    </row>
    <row r="40" spans="1:27" x14ac:dyDescent="0.25">
      <c r="A40" s="408" t="s">
        <v>98</v>
      </c>
      <c r="C40" s="218"/>
      <c r="E40" s="218"/>
    </row>
    <row r="41" spans="1:27" x14ac:dyDescent="0.25">
      <c r="E41" s="218"/>
    </row>
    <row r="42" spans="1:27" x14ac:dyDescent="0.25">
      <c r="B42" s="145"/>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ageMargins left="0.7" right="0.7" top="0.75" bottom="0.75" header="0.3" footer="0.3"/>
  <pageSetup scale="9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998CC-0D98-410A-98C5-230F1AC870AD}">
  <sheetPr codeName="Sheet21">
    <pageSetUpPr fitToPage="1"/>
  </sheetPr>
  <dimension ref="A1:AA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86" width="8.7265625" customWidth="1"/>
  </cols>
  <sheetData>
    <row r="1" spans="1:27" ht="16.5" customHeight="1" x14ac:dyDescent="0.3">
      <c r="A1" s="207" t="s">
        <v>91</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7"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7" ht="12.75" customHeight="1" x14ac:dyDescent="0.25">
      <c r="A3" s="6" t="s">
        <v>37</v>
      </c>
      <c r="B3" s="153">
        <v>712</v>
      </c>
      <c r="C3" s="236">
        <v>7402.1</v>
      </c>
      <c r="D3" s="161">
        <v>592</v>
      </c>
      <c r="E3" s="283">
        <v>5948</v>
      </c>
      <c r="F3" s="153">
        <v>583</v>
      </c>
      <c r="G3" s="236">
        <v>6138.1</v>
      </c>
      <c r="H3" s="161">
        <v>643</v>
      </c>
      <c r="I3" s="283">
        <v>6701.1</v>
      </c>
      <c r="J3" s="153">
        <v>560</v>
      </c>
      <c r="K3" s="236">
        <v>5984.9</v>
      </c>
      <c r="L3" s="161">
        <v>752</v>
      </c>
      <c r="M3" s="283">
        <v>7708.3</v>
      </c>
      <c r="N3" s="153"/>
      <c r="O3" s="236"/>
      <c r="P3" s="161"/>
      <c r="Q3" s="283"/>
      <c r="R3" s="153"/>
      <c r="S3" s="236"/>
      <c r="T3" s="161"/>
      <c r="U3" s="283"/>
      <c r="V3" s="153"/>
      <c r="W3" s="236"/>
      <c r="X3" s="161"/>
      <c r="Y3" s="283"/>
      <c r="Z3" s="147">
        <f>B3+D3+F3+H3+J3+L3+N3+P3+R3+T3+V3+X3</f>
        <v>3842</v>
      </c>
      <c r="AA3" s="249">
        <f>C3+E3+G3+I3+K3+M3+O3+Q3+S3+U3+W3+Y3</f>
        <v>39882.500000000007</v>
      </c>
    </row>
    <row r="4" spans="1:27" ht="12.75" customHeight="1" x14ac:dyDescent="0.25">
      <c r="A4" s="2" t="s">
        <v>38</v>
      </c>
      <c r="B4" s="153"/>
      <c r="C4" s="237">
        <v>1370</v>
      </c>
      <c r="D4" s="161"/>
      <c r="E4" s="284">
        <v>1150</v>
      </c>
      <c r="F4" s="153"/>
      <c r="G4" s="237">
        <v>1098</v>
      </c>
      <c r="H4" s="161"/>
      <c r="I4" s="284">
        <v>1248</v>
      </c>
      <c r="J4" s="153"/>
      <c r="K4" s="237">
        <v>1052</v>
      </c>
      <c r="L4" s="161"/>
      <c r="M4" s="284">
        <v>1438</v>
      </c>
      <c r="N4" s="153"/>
      <c r="O4" s="237"/>
      <c r="P4" s="161"/>
      <c r="Q4" s="284"/>
      <c r="R4" s="153"/>
      <c r="S4" s="237"/>
      <c r="T4" s="161"/>
      <c r="U4" s="284"/>
      <c r="V4" s="153"/>
      <c r="W4" s="237"/>
      <c r="X4" s="161"/>
      <c r="Y4" s="284"/>
      <c r="Z4" s="147"/>
      <c r="AA4" s="250">
        <f>C4+E4+G4+I4+K4+M4+O4+Q4+S4+U4+W4+Y4</f>
        <v>7356</v>
      </c>
    </row>
    <row r="5" spans="1:27" ht="12.75" customHeight="1" x14ac:dyDescent="0.3">
      <c r="A5" s="3" t="s">
        <v>15</v>
      </c>
      <c r="B5" s="153"/>
      <c r="C5" s="238">
        <f>SUM(C3:C4)</f>
        <v>8772.1</v>
      </c>
      <c r="D5" s="161"/>
      <c r="E5" s="258">
        <f>SUM(E3:E4)</f>
        <v>7098</v>
      </c>
      <c r="F5" s="153"/>
      <c r="G5" s="238">
        <f>SUM(G3:G4)</f>
        <v>7236.1</v>
      </c>
      <c r="H5" s="161"/>
      <c r="I5" s="258">
        <f>SUM(I3:I4)</f>
        <v>7949.1</v>
      </c>
      <c r="J5" s="153"/>
      <c r="K5" s="238">
        <f>SUM(K3:K4)</f>
        <v>7036.9</v>
      </c>
      <c r="L5" s="161"/>
      <c r="M5" s="258">
        <f>SUM(M3:M4)</f>
        <v>9146.2999999999993</v>
      </c>
      <c r="N5" s="153"/>
      <c r="O5" s="238">
        <f>SUM(O3:O4)</f>
        <v>0</v>
      </c>
      <c r="P5" s="161"/>
      <c r="Q5" s="258">
        <f>SUM(Q3:Q4)</f>
        <v>0</v>
      </c>
      <c r="R5" s="153"/>
      <c r="S5" s="238">
        <f>SUM(S3:S4)</f>
        <v>0</v>
      </c>
      <c r="T5" s="161"/>
      <c r="U5" s="258">
        <f>SUM(U3:U4)</f>
        <v>0</v>
      </c>
      <c r="V5" s="153"/>
      <c r="W5" s="238">
        <f>SUM(W3:W4)</f>
        <v>0</v>
      </c>
      <c r="X5" s="161"/>
      <c r="Y5" s="258">
        <f>SUM(Y3:Y4)</f>
        <v>0</v>
      </c>
      <c r="Z5" s="147"/>
      <c r="AA5" s="251">
        <f>SUM(AA3:AA4)</f>
        <v>47238.500000000007</v>
      </c>
    </row>
    <row r="6" spans="1:27"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7" s="2" customFormat="1" ht="12.75" customHeight="1" x14ac:dyDescent="0.25">
      <c r="A7" s="2" t="s">
        <v>58</v>
      </c>
      <c r="B7" s="153"/>
      <c r="C7" s="306">
        <v>291854.67</v>
      </c>
      <c r="D7" s="161"/>
      <c r="E7" s="307">
        <v>244070.1</v>
      </c>
      <c r="F7" s="153"/>
      <c r="G7" s="306">
        <v>222045.21</v>
      </c>
      <c r="H7" s="161"/>
      <c r="I7" s="307">
        <v>239578.33</v>
      </c>
      <c r="J7" s="153"/>
      <c r="K7" s="306">
        <v>195658.55</v>
      </c>
      <c r="L7" s="161"/>
      <c r="M7" s="307">
        <v>247018.13</v>
      </c>
      <c r="N7" s="153"/>
      <c r="O7" s="306"/>
      <c r="P7" s="161"/>
      <c r="Q7" s="307"/>
      <c r="R7" s="153"/>
      <c r="S7" s="306"/>
      <c r="T7" s="161"/>
      <c r="U7" s="307"/>
      <c r="V7" s="153"/>
      <c r="W7" s="306"/>
      <c r="X7" s="161"/>
      <c r="Y7" s="307"/>
      <c r="Z7" s="147"/>
      <c r="AA7" s="321">
        <f>C7+E7+G7+I7+K7+M7+O7+Q7+S7+U7+W7+Y7</f>
        <v>1440224.9899999998</v>
      </c>
    </row>
    <row r="8" spans="1:27"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row>
    <row r="9" spans="1:27"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7" ht="12.75" customHeight="1" x14ac:dyDescent="0.25">
      <c r="A10" s="2" t="s">
        <v>25</v>
      </c>
      <c r="B10" s="153">
        <v>308</v>
      </c>
      <c r="C10" s="236">
        <v>18127.689999999999</v>
      </c>
      <c r="D10" s="161">
        <v>268</v>
      </c>
      <c r="E10" s="283">
        <v>14326.64</v>
      </c>
      <c r="F10" s="153">
        <v>231</v>
      </c>
      <c r="G10" s="236">
        <v>12492.39</v>
      </c>
      <c r="H10" s="161">
        <v>278</v>
      </c>
      <c r="I10" s="283">
        <v>15674.42</v>
      </c>
      <c r="J10" s="153">
        <v>220</v>
      </c>
      <c r="K10" s="236">
        <v>11730.25</v>
      </c>
      <c r="L10" s="161">
        <v>302</v>
      </c>
      <c r="M10" s="283">
        <v>16336.53</v>
      </c>
      <c r="N10" s="153"/>
      <c r="O10" s="236"/>
      <c r="P10" s="161"/>
      <c r="Q10" s="283"/>
      <c r="R10" s="153"/>
      <c r="S10" s="236"/>
      <c r="T10" s="161"/>
      <c r="U10" s="283"/>
      <c r="V10" s="153"/>
      <c r="W10" s="236"/>
      <c r="X10" s="161"/>
      <c r="Y10" s="283"/>
      <c r="Z10" s="147">
        <f t="shared" ref="Z10" si="0">B10+D10+F10+H10+J10+L10+N10+P10+R10+T10+V10+X10</f>
        <v>1607</v>
      </c>
      <c r="AA10" s="249">
        <f t="shared" ref="AA10" si="1">C10+E10+G10+I10+K10+M10+O10+Q10+S10+U10+W10+Y10</f>
        <v>88687.92</v>
      </c>
    </row>
    <row r="11" spans="1:27" ht="12.75" customHeight="1" x14ac:dyDescent="0.25">
      <c r="A11" s="69" t="s">
        <v>93</v>
      </c>
      <c r="B11" s="153">
        <v>7</v>
      </c>
      <c r="C11" s="236">
        <v>52.8</v>
      </c>
      <c r="D11" s="161">
        <v>11</v>
      </c>
      <c r="E11" s="283">
        <v>191.91</v>
      </c>
      <c r="F11" s="153">
        <v>9</v>
      </c>
      <c r="G11" s="236">
        <v>94.45</v>
      </c>
      <c r="H11" s="161">
        <v>5</v>
      </c>
      <c r="I11" s="283">
        <v>70.56</v>
      </c>
      <c r="J11" s="153">
        <v>7</v>
      </c>
      <c r="K11" s="236">
        <v>47.7</v>
      </c>
      <c r="L11" s="161">
        <v>3</v>
      </c>
      <c r="M11" s="283">
        <v>25.4</v>
      </c>
      <c r="N11" s="153"/>
      <c r="O11" s="236"/>
      <c r="P11" s="161"/>
      <c r="Q11" s="283"/>
      <c r="R11" s="153"/>
      <c r="S11" s="236"/>
      <c r="T11" s="161"/>
      <c r="U11" s="283"/>
      <c r="V11" s="153"/>
      <c r="W11" s="236"/>
      <c r="X11" s="161"/>
      <c r="Y11" s="283"/>
      <c r="Z11" s="147">
        <f t="shared" ref="Z11:AA12" si="2">B11+D11+F11+H11+J11+L11+N11+P11+R11+T11+V11+X11</f>
        <v>42</v>
      </c>
      <c r="AA11" s="249">
        <f t="shared" si="2"/>
        <v>482.81999999999994</v>
      </c>
    </row>
    <row r="12" spans="1:27"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B12+D12+F12+H12+J12+L12+N12+P12+R12+T12+V12+X12</f>
        <v>0</v>
      </c>
      <c r="AA12" s="250">
        <f t="shared" si="2"/>
        <v>0</v>
      </c>
    </row>
    <row r="13" spans="1:27" ht="12.75" customHeight="1" x14ac:dyDescent="0.3">
      <c r="A13" s="7" t="s">
        <v>19</v>
      </c>
      <c r="B13" s="153">
        <f t="shared" ref="B13:AA13" si="3">SUM(B10:B12)</f>
        <v>315</v>
      </c>
      <c r="C13" s="238">
        <f t="shared" si="3"/>
        <v>18180.489999999998</v>
      </c>
      <c r="D13" s="161">
        <f t="shared" si="3"/>
        <v>279</v>
      </c>
      <c r="E13" s="258">
        <f t="shared" si="3"/>
        <v>14518.55</v>
      </c>
      <c r="F13" s="153">
        <f t="shared" si="3"/>
        <v>240</v>
      </c>
      <c r="G13" s="238">
        <f t="shared" si="3"/>
        <v>12586.84</v>
      </c>
      <c r="H13" s="161">
        <f t="shared" si="3"/>
        <v>283</v>
      </c>
      <c r="I13" s="258">
        <f t="shared" si="3"/>
        <v>15744.98</v>
      </c>
      <c r="J13" s="153">
        <f t="shared" si="3"/>
        <v>227</v>
      </c>
      <c r="K13" s="238">
        <f t="shared" si="3"/>
        <v>11777.95</v>
      </c>
      <c r="L13" s="161">
        <f t="shared" si="3"/>
        <v>305</v>
      </c>
      <c r="M13" s="258">
        <f t="shared" si="3"/>
        <v>16361.93</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1649</v>
      </c>
      <c r="AA13" s="303">
        <f t="shared" si="3"/>
        <v>89170.74</v>
      </c>
    </row>
    <row r="14" spans="1:27"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7"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7"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v>2</v>
      </c>
      <c r="C18" s="236">
        <v>1674.41</v>
      </c>
      <c r="D18" s="161">
        <v>2</v>
      </c>
      <c r="E18" s="283">
        <v>434.76</v>
      </c>
      <c r="F18" s="153">
        <v>3</v>
      </c>
      <c r="G18" s="236">
        <v>5333.65</v>
      </c>
      <c r="H18" s="161">
        <v>2</v>
      </c>
      <c r="I18" s="283">
        <v>1818.66</v>
      </c>
      <c r="J18" s="153">
        <v>2</v>
      </c>
      <c r="K18" s="236">
        <v>2831.88</v>
      </c>
      <c r="L18" s="161">
        <v>0</v>
      </c>
      <c r="M18" s="283">
        <v>1927.94</v>
      </c>
      <c r="N18" s="153"/>
      <c r="O18" s="236"/>
      <c r="P18" s="161"/>
      <c r="Q18" s="283"/>
      <c r="R18" s="153"/>
      <c r="S18" s="236"/>
      <c r="T18" s="161"/>
      <c r="U18" s="283"/>
      <c r="V18" s="153"/>
      <c r="W18" s="236"/>
      <c r="X18" s="161"/>
      <c r="Y18" s="283"/>
      <c r="Z18" s="147">
        <f t="shared" si="4"/>
        <v>11</v>
      </c>
      <c r="AA18" s="249">
        <f t="shared" si="4"/>
        <v>14021.300000000001</v>
      </c>
    </row>
    <row r="19" spans="1:27" ht="12.75" customHeight="1" x14ac:dyDescent="0.25">
      <c r="A19" s="2" t="s">
        <v>22</v>
      </c>
      <c r="B19" s="159">
        <v>31</v>
      </c>
      <c r="C19" s="306">
        <v>12446</v>
      </c>
      <c r="D19" s="289">
        <v>16</v>
      </c>
      <c r="E19" s="307">
        <v>7033.03</v>
      </c>
      <c r="F19" s="159">
        <v>9</v>
      </c>
      <c r="G19" s="306">
        <v>5823.68</v>
      </c>
      <c r="H19" s="289">
        <v>22</v>
      </c>
      <c r="I19" s="307">
        <v>9018.93</v>
      </c>
      <c r="J19" s="159">
        <v>22</v>
      </c>
      <c r="K19" s="306">
        <v>11165.72</v>
      </c>
      <c r="L19" s="289">
        <v>9</v>
      </c>
      <c r="M19" s="307">
        <v>7597.71</v>
      </c>
      <c r="N19" s="159"/>
      <c r="O19" s="306"/>
      <c r="P19" s="289"/>
      <c r="Q19" s="307"/>
      <c r="R19" s="159"/>
      <c r="S19" s="306"/>
      <c r="T19" s="289"/>
      <c r="U19" s="307"/>
      <c r="V19" s="159"/>
      <c r="W19" s="306"/>
      <c r="X19" s="289"/>
      <c r="Y19" s="307"/>
      <c r="Z19" s="302">
        <f t="shared" si="4"/>
        <v>109</v>
      </c>
      <c r="AA19" s="308">
        <f t="shared" si="4"/>
        <v>53085.07</v>
      </c>
    </row>
    <row r="20" spans="1:27" ht="12.75" customHeight="1" x14ac:dyDescent="0.25">
      <c r="A20" s="2" t="s">
        <v>47</v>
      </c>
      <c r="B20" s="309">
        <v>1</v>
      </c>
      <c r="C20" s="237">
        <v>148.08000000000001</v>
      </c>
      <c r="D20" s="310">
        <v>1</v>
      </c>
      <c r="E20" s="284">
        <v>279</v>
      </c>
      <c r="F20" s="309"/>
      <c r="G20" s="237"/>
      <c r="H20" s="310">
        <v>4</v>
      </c>
      <c r="I20" s="284">
        <v>976</v>
      </c>
      <c r="J20" s="309">
        <v>3</v>
      </c>
      <c r="K20" s="237">
        <v>754.4</v>
      </c>
      <c r="L20" s="310"/>
      <c r="M20" s="284"/>
      <c r="N20" s="309"/>
      <c r="O20" s="237"/>
      <c r="P20" s="310"/>
      <c r="Q20" s="284"/>
      <c r="R20" s="309"/>
      <c r="S20" s="237"/>
      <c r="T20" s="310"/>
      <c r="U20" s="284"/>
      <c r="V20" s="309"/>
      <c r="W20" s="237"/>
      <c r="X20" s="310"/>
      <c r="Y20" s="284"/>
      <c r="Z20" s="311">
        <f t="shared" si="4"/>
        <v>9</v>
      </c>
      <c r="AA20" s="250">
        <f t="shared" si="4"/>
        <v>2157.48</v>
      </c>
    </row>
    <row r="21" spans="1:27" ht="12.75" customHeight="1" x14ac:dyDescent="0.3">
      <c r="A21" s="3" t="s">
        <v>20</v>
      </c>
      <c r="B21" s="153">
        <f t="shared" ref="B21:AA21" si="5">SUM(B16:B20)</f>
        <v>34</v>
      </c>
      <c r="C21" s="238">
        <f t="shared" si="5"/>
        <v>14268.49</v>
      </c>
      <c r="D21" s="161">
        <f t="shared" si="5"/>
        <v>19</v>
      </c>
      <c r="E21" s="258">
        <f t="shared" si="5"/>
        <v>7746.79</v>
      </c>
      <c r="F21" s="153">
        <f t="shared" si="5"/>
        <v>12</v>
      </c>
      <c r="G21" s="238">
        <f t="shared" si="5"/>
        <v>11157.33</v>
      </c>
      <c r="H21" s="161">
        <f t="shared" si="5"/>
        <v>28</v>
      </c>
      <c r="I21" s="258">
        <f t="shared" si="5"/>
        <v>11813.59</v>
      </c>
      <c r="J21" s="153">
        <f t="shared" si="5"/>
        <v>27</v>
      </c>
      <c r="K21" s="238">
        <f t="shared" si="5"/>
        <v>14751.999999999998</v>
      </c>
      <c r="L21" s="161">
        <f t="shared" si="5"/>
        <v>9</v>
      </c>
      <c r="M21" s="258">
        <f t="shared" si="5"/>
        <v>9525.65</v>
      </c>
      <c r="N21" s="153">
        <f t="shared" si="5"/>
        <v>0</v>
      </c>
      <c r="O21" s="238">
        <f t="shared" si="5"/>
        <v>0</v>
      </c>
      <c r="P21" s="161">
        <f t="shared" si="5"/>
        <v>0</v>
      </c>
      <c r="Q21" s="258">
        <f t="shared" si="5"/>
        <v>0</v>
      </c>
      <c r="R21" s="153">
        <f t="shared" si="5"/>
        <v>0</v>
      </c>
      <c r="S21" s="238">
        <f t="shared" si="5"/>
        <v>0</v>
      </c>
      <c r="T21" s="161">
        <f t="shared" si="5"/>
        <v>0</v>
      </c>
      <c r="U21" s="258">
        <f t="shared" si="5"/>
        <v>0</v>
      </c>
      <c r="V21" s="153">
        <f t="shared" si="5"/>
        <v>0</v>
      </c>
      <c r="W21" s="238">
        <f t="shared" si="5"/>
        <v>0</v>
      </c>
      <c r="X21" s="161">
        <f t="shared" si="5"/>
        <v>0</v>
      </c>
      <c r="Y21" s="258">
        <f t="shared" si="5"/>
        <v>0</v>
      </c>
      <c r="Z21" s="302">
        <f t="shared" si="5"/>
        <v>129</v>
      </c>
      <c r="AA21" s="303">
        <f t="shared" si="5"/>
        <v>69263.849999999991</v>
      </c>
    </row>
    <row r="22" spans="1:27" ht="12.75" customHeight="1" x14ac:dyDescent="0.3">
      <c r="A22" s="3"/>
      <c r="B22" s="153"/>
      <c r="C22" s="239"/>
      <c r="D22" s="161"/>
      <c r="E22" s="282"/>
      <c r="F22" s="153"/>
      <c r="G22" s="239"/>
      <c r="H22" s="161"/>
      <c r="I22" s="282"/>
      <c r="J22" s="153"/>
      <c r="K22" s="239"/>
      <c r="L22" s="161"/>
      <c r="M22" s="282"/>
      <c r="N22" s="153"/>
      <c r="O22" s="239"/>
      <c r="P22" s="161"/>
      <c r="Q22" s="282"/>
      <c r="R22" s="153"/>
      <c r="S22" s="239"/>
      <c r="T22" s="161"/>
      <c r="U22" s="282"/>
      <c r="V22" s="153"/>
      <c r="W22" s="239"/>
      <c r="X22" s="161"/>
      <c r="Y22" s="282"/>
      <c r="Z22" s="147"/>
      <c r="AA22" s="249"/>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450</v>
      </c>
      <c r="C24" s="236">
        <v>11675.1</v>
      </c>
      <c r="D24" s="161">
        <v>399</v>
      </c>
      <c r="E24" s="283">
        <v>15530.26</v>
      </c>
      <c r="F24" s="153">
        <v>399</v>
      </c>
      <c r="G24" s="236">
        <v>4108</v>
      </c>
      <c r="H24" s="161">
        <v>426</v>
      </c>
      <c r="I24" s="283">
        <v>2163.3200000000002</v>
      </c>
      <c r="J24" s="153">
        <v>398</v>
      </c>
      <c r="K24" s="236">
        <v>839.54</v>
      </c>
      <c r="L24" s="161">
        <v>594</v>
      </c>
      <c r="M24" s="283">
        <v>8122.53</v>
      </c>
      <c r="N24" s="153"/>
      <c r="O24" s="236"/>
      <c r="P24" s="161"/>
      <c r="Q24" s="283"/>
      <c r="R24" s="153"/>
      <c r="S24" s="236"/>
      <c r="T24" s="161"/>
      <c r="U24" s="283"/>
      <c r="V24" s="153"/>
      <c r="W24" s="236"/>
      <c r="X24" s="161"/>
      <c r="Y24" s="283"/>
      <c r="Z24" s="147">
        <f>B24+D24+F24+H24+J24+L24+N24+P24+R24+T24+V24+X24</f>
        <v>2666</v>
      </c>
      <c r="AA24" s="249">
        <f>C24+E24+G24+I24+K24+M24+O24+Q24+S24+U24+W24+Y24</f>
        <v>42438.75</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450</v>
      </c>
      <c r="C26" s="240">
        <f t="shared" si="6"/>
        <v>11675.1</v>
      </c>
      <c r="D26" s="285">
        <f t="shared" si="6"/>
        <v>399</v>
      </c>
      <c r="E26" s="286">
        <f t="shared" si="6"/>
        <v>15530.26</v>
      </c>
      <c r="F26" s="156">
        <f t="shared" si="6"/>
        <v>399</v>
      </c>
      <c r="G26" s="240">
        <f t="shared" si="6"/>
        <v>4108</v>
      </c>
      <c r="H26" s="285">
        <f t="shared" si="6"/>
        <v>426</v>
      </c>
      <c r="I26" s="286">
        <f t="shared" si="6"/>
        <v>2163.3200000000002</v>
      </c>
      <c r="J26" s="156">
        <f t="shared" si="6"/>
        <v>398</v>
      </c>
      <c r="K26" s="240">
        <f t="shared" si="6"/>
        <v>839.54</v>
      </c>
      <c r="L26" s="285">
        <f t="shared" si="6"/>
        <v>594</v>
      </c>
      <c r="M26" s="286">
        <f t="shared" si="6"/>
        <v>8122.53</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2666</v>
      </c>
      <c r="AA26" s="253">
        <f t="shared" si="7"/>
        <v>42438.75</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44124.079999999994</v>
      </c>
      <c r="D28" s="161"/>
      <c r="E28" s="258">
        <f>SUM(E13+E21+E26)</f>
        <v>37795.599999999999</v>
      </c>
      <c r="F28" s="153"/>
      <c r="G28" s="238">
        <f>SUM(G13+G21+G26)</f>
        <v>27852.17</v>
      </c>
      <c r="H28" s="161"/>
      <c r="I28" s="258">
        <f>SUM(I13+I21+I26)</f>
        <v>29721.89</v>
      </c>
      <c r="J28" s="153"/>
      <c r="K28" s="238">
        <f>SUM(K13+K21+K26)</f>
        <v>27369.489999999998</v>
      </c>
      <c r="L28" s="161"/>
      <c r="M28" s="258">
        <f>SUM(M13+M21+M26)</f>
        <v>34010.11</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200873.34</v>
      </c>
    </row>
    <row r="29" spans="1:27"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c r="C31" s="236"/>
      <c r="D31" s="161">
        <v>5</v>
      </c>
      <c r="E31" s="283">
        <v>2832.36</v>
      </c>
      <c r="F31" s="153">
        <v>1</v>
      </c>
      <c r="G31" s="236">
        <v>989.14</v>
      </c>
      <c r="H31" s="161"/>
      <c r="I31" s="283"/>
      <c r="J31" s="153">
        <v>1</v>
      </c>
      <c r="K31" s="236">
        <v>364.9</v>
      </c>
      <c r="L31" s="161"/>
      <c r="M31" s="283"/>
      <c r="N31" s="153"/>
      <c r="O31" s="236"/>
      <c r="P31" s="161"/>
      <c r="Q31" s="283"/>
      <c r="R31" s="153"/>
      <c r="S31" s="236"/>
      <c r="T31" s="161"/>
      <c r="U31" s="283"/>
      <c r="V31" s="153"/>
      <c r="W31" s="236"/>
      <c r="X31" s="161"/>
      <c r="Y31" s="283"/>
      <c r="Z31" s="149">
        <f t="shared" ref="Z31:AA33" si="8">SUM(B31+D31+F31+H31+J31+L31+N31+P31+R31+T31+V31+X31)</f>
        <v>7</v>
      </c>
      <c r="AA31" s="255">
        <f t="shared" si="8"/>
        <v>4186.3999999999996</v>
      </c>
    </row>
    <row r="32" spans="1:27" s="14" customFormat="1" x14ac:dyDescent="0.25">
      <c r="A32" s="13" t="s">
        <v>53</v>
      </c>
      <c r="B32" s="153">
        <v>19</v>
      </c>
      <c r="C32" s="236">
        <v>3881.01</v>
      </c>
      <c r="D32" s="161">
        <v>6</v>
      </c>
      <c r="E32" s="283">
        <v>1353.26</v>
      </c>
      <c r="F32" s="153">
        <v>1</v>
      </c>
      <c r="G32" s="236">
        <v>774.41</v>
      </c>
      <c r="H32" s="161">
        <v>11</v>
      </c>
      <c r="I32" s="283">
        <v>1747.68</v>
      </c>
      <c r="J32" s="153">
        <v>4</v>
      </c>
      <c r="K32" s="236">
        <v>904.24</v>
      </c>
      <c r="L32" s="161">
        <v>17</v>
      </c>
      <c r="M32" s="283">
        <v>2378.5500000000002</v>
      </c>
      <c r="N32" s="153"/>
      <c r="O32" s="236"/>
      <c r="P32" s="161"/>
      <c r="Q32" s="283"/>
      <c r="R32" s="153"/>
      <c r="S32" s="236"/>
      <c r="T32" s="161"/>
      <c r="U32" s="283"/>
      <c r="V32" s="153"/>
      <c r="W32" s="236"/>
      <c r="X32" s="161"/>
      <c r="Y32" s="283"/>
      <c r="Z32" s="149">
        <f t="shared" si="8"/>
        <v>58</v>
      </c>
      <c r="AA32" s="255">
        <f t="shared" si="8"/>
        <v>11039.150000000001</v>
      </c>
    </row>
    <row r="33" spans="1:27"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27" s="3" customFormat="1" ht="12.75" customHeight="1" x14ac:dyDescent="0.3">
      <c r="A34" s="3" t="s">
        <v>51</v>
      </c>
      <c r="B34" s="157">
        <f t="shared" ref="B34:AA34" si="9">SUM(B31:B33)</f>
        <v>19</v>
      </c>
      <c r="C34" s="241">
        <f t="shared" si="9"/>
        <v>3881.01</v>
      </c>
      <c r="D34" s="287">
        <f t="shared" si="9"/>
        <v>11</v>
      </c>
      <c r="E34" s="288">
        <f t="shared" si="9"/>
        <v>4185.62</v>
      </c>
      <c r="F34" s="157">
        <f t="shared" si="9"/>
        <v>2</v>
      </c>
      <c r="G34" s="241">
        <f t="shared" si="9"/>
        <v>1763.55</v>
      </c>
      <c r="H34" s="287">
        <f t="shared" si="9"/>
        <v>11</v>
      </c>
      <c r="I34" s="288">
        <f t="shared" si="9"/>
        <v>1747.68</v>
      </c>
      <c r="J34" s="157">
        <f t="shared" si="9"/>
        <v>5</v>
      </c>
      <c r="K34" s="241">
        <f t="shared" si="9"/>
        <v>1269.1399999999999</v>
      </c>
      <c r="L34" s="287">
        <f t="shared" si="9"/>
        <v>17</v>
      </c>
      <c r="M34" s="288">
        <f t="shared" si="9"/>
        <v>2378.5500000000002</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65</v>
      </c>
      <c r="AA34" s="254">
        <f t="shared" si="9"/>
        <v>15225.550000000001</v>
      </c>
    </row>
    <row r="35" spans="1:27"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27"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27"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row>
    <row r="38" spans="1:27" s="16" customFormat="1" ht="26" x14ac:dyDescent="0.25">
      <c r="A38" s="15" t="s">
        <v>55</v>
      </c>
      <c r="B38" s="151"/>
      <c r="C38" s="242">
        <f>C28-C5-C34</f>
        <v>31470.969999999994</v>
      </c>
      <c r="D38" s="151"/>
      <c r="E38" s="242">
        <f>E28-E5-E34</f>
        <v>26511.98</v>
      </c>
      <c r="F38" s="158"/>
      <c r="G38" s="242">
        <f>G28-G5-G34</f>
        <v>18852.52</v>
      </c>
      <c r="H38" s="151"/>
      <c r="I38" s="242">
        <f>I28-I5-I34</f>
        <v>20025.11</v>
      </c>
      <c r="J38" s="151"/>
      <c r="K38" s="242">
        <f>K28-K5-K34</f>
        <v>19063.449999999997</v>
      </c>
      <c r="L38" s="151"/>
      <c r="M38" s="242">
        <f>M28-M5-M34</f>
        <v>22485.260000000002</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138409.29</v>
      </c>
    </row>
    <row r="39" spans="1:27" x14ac:dyDescent="0.25">
      <c r="A39" s="2"/>
    </row>
  </sheetData>
  <mergeCells count="13">
    <mergeCell ref="Z1:AA1"/>
    <mergeCell ref="N1:O1"/>
    <mergeCell ref="P1:Q1"/>
    <mergeCell ref="R1:S1"/>
    <mergeCell ref="T1:U1"/>
    <mergeCell ref="V1:W1"/>
    <mergeCell ref="X1:Y1"/>
    <mergeCell ref="L1:M1"/>
    <mergeCell ref="B1:C1"/>
    <mergeCell ref="D1:E1"/>
    <mergeCell ref="F1:G1"/>
    <mergeCell ref="H1:I1"/>
    <mergeCell ref="J1:K1"/>
  </mergeCells>
  <pageMargins left="0.18" right="0.2" top="0.51" bottom="0.86" header="0.5" footer="0.5"/>
  <pageSetup scale="98" orientation="landscape" r:id="rId1"/>
  <headerFooter alignWithMargins="0">
    <oddFooter>&amp;L&amp;8&amp;Z&amp;F&amp;R&amp;8Prepared by Danielle Meier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dimension ref="A1:AE40"/>
  <sheetViews>
    <sheetView zoomScaleNormal="100" workbookViewId="0">
      <pane xSplit="1" topLeftCell="B1" activePane="topRight" state="frozen"/>
      <selection pane="topRight" activeCell="B2" sqref="B2"/>
    </sheetView>
  </sheetViews>
  <sheetFormatPr defaultColWidth="9.26953125" defaultRowHeight="12.5" x14ac:dyDescent="0.25"/>
  <cols>
    <col min="1" max="1" width="50.7265625" style="86" customWidth="1"/>
    <col min="2" max="2" width="9.7265625" style="203" customWidth="1"/>
    <col min="3" max="3" width="14.26953125" style="359" customWidth="1"/>
    <col min="4" max="4" width="9.7265625" style="203" customWidth="1"/>
    <col min="5" max="5" width="14.54296875" style="359" customWidth="1"/>
    <col min="6" max="6" width="9.7265625" style="203" customWidth="1"/>
    <col min="7" max="7" width="13.1796875" style="359" customWidth="1"/>
    <col min="8" max="8" width="9.7265625" style="203" customWidth="1"/>
    <col min="9" max="9" width="14.54296875" style="359" customWidth="1"/>
    <col min="10" max="10" width="9.7265625" style="203" customWidth="1"/>
    <col min="11" max="11" width="14.54296875" style="359" customWidth="1"/>
    <col min="12" max="12" width="9.7265625" style="203" customWidth="1"/>
    <col min="13" max="13" width="16.54296875" style="359" customWidth="1"/>
    <col min="14" max="14" width="9.7265625" style="203" hidden="1" customWidth="1"/>
    <col min="15" max="15" width="16.54296875" style="359" hidden="1" customWidth="1"/>
    <col min="16" max="16" width="9.7265625" style="203" hidden="1" customWidth="1"/>
    <col min="17" max="17" width="14.54296875" style="359" hidden="1" customWidth="1"/>
    <col min="18" max="18" width="9.7265625" style="203" hidden="1" customWidth="1"/>
    <col min="19" max="19" width="14.54296875" style="359" hidden="1" customWidth="1"/>
    <col min="20" max="20" width="9.7265625" style="203" hidden="1" customWidth="1"/>
    <col min="21" max="21" width="14.54296875" style="359" hidden="1" customWidth="1"/>
    <col min="22" max="22" width="9.7265625" style="203" hidden="1" customWidth="1"/>
    <col min="23" max="23" width="14.54296875" style="359" hidden="1" customWidth="1"/>
    <col min="24" max="24" width="9.7265625" style="203" hidden="1" customWidth="1"/>
    <col min="25" max="25" width="14.54296875" style="359" hidden="1" customWidth="1"/>
    <col min="26" max="26" width="9.7265625" style="203" customWidth="1"/>
    <col min="27" max="27" width="14.54296875" style="359" customWidth="1"/>
    <col min="28" max="28" width="9.26953125" style="86"/>
    <col min="29" max="29" width="10" style="86" bestFit="1" customWidth="1"/>
    <col min="30" max="16384" width="9.26953125" style="86"/>
  </cols>
  <sheetData>
    <row r="1" spans="1:31" ht="16.5" customHeight="1" x14ac:dyDescent="0.3">
      <c r="A1" s="116" t="s">
        <v>96</v>
      </c>
      <c r="B1" s="419" t="s">
        <v>0</v>
      </c>
      <c r="C1" s="419"/>
      <c r="D1" s="420" t="s">
        <v>1</v>
      </c>
      <c r="E1" s="420"/>
      <c r="F1" s="419" t="s">
        <v>2</v>
      </c>
      <c r="G1" s="419"/>
      <c r="H1" s="420" t="s">
        <v>3</v>
      </c>
      <c r="I1" s="420"/>
      <c r="J1" s="419" t="s">
        <v>4</v>
      </c>
      <c r="K1" s="419"/>
      <c r="L1" s="420" t="s">
        <v>16</v>
      </c>
      <c r="M1" s="420"/>
      <c r="N1" s="421" t="s">
        <v>6</v>
      </c>
      <c r="O1" s="421"/>
      <c r="P1" s="420" t="s">
        <v>7</v>
      </c>
      <c r="Q1" s="420"/>
      <c r="R1" s="419" t="s">
        <v>8</v>
      </c>
      <c r="S1" s="419"/>
      <c r="T1" s="422" t="s">
        <v>9</v>
      </c>
      <c r="U1" s="422"/>
      <c r="V1" s="419" t="s">
        <v>10</v>
      </c>
      <c r="W1" s="419"/>
      <c r="X1" s="420" t="s">
        <v>11</v>
      </c>
      <c r="Y1" s="420"/>
      <c r="Z1" s="197" t="s">
        <v>17</v>
      </c>
      <c r="AA1" s="371" t="s">
        <v>17</v>
      </c>
    </row>
    <row r="2" spans="1:31" ht="12.75" customHeight="1" x14ac:dyDescent="0.3">
      <c r="A2" s="87" t="s">
        <v>36</v>
      </c>
      <c r="B2" s="192" t="s">
        <v>13</v>
      </c>
      <c r="C2" s="323" t="s">
        <v>14</v>
      </c>
      <c r="D2" s="187" t="s">
        <v>13</v>
      </c>
      <c r="E2" s="334" t="s">
        <v>14</v>
      </c>
      <c r="F2" s="192" t="s">
        <v>13</v>
      </c>
      <c r="G2" s="323" t="s">
        <v>14</v>
      </c>
      <c r="H2" s="187" t="s">
        <v>13</v>
      </c>
      <c r="I2" s="334" t="s">
        <v>14</v>
      </c>
      <c r="J2" s="192" t="s">
        <v>13</v>
      </c>
      <c r="K2" s="323" t="s">
        <v>14</v>
      </c>
      <c r="L2" s="187" t="s">
        <v>13</v>
      </c>
      <c r="M2" s="334" t="s">
        <v>14</v>
      </c>
      <c r="N2" s="192" t="s">
        <v>13</v>
      </c>
      <c r="O2" s="323" t="s">
        <v>14</v>
      </c>
      <c r="P2" s="187" t="s">
        <v>13</v>
      </c>
      <c r="Q2" s="334" t="s">
        <v>14</v>
      </c>
      <c r="R2" s="192" t="s">
        <v>13</v>
      </c>
      <c r="S2" s="323" t="s">
        <v>14</v>
      </c>
      <c r="T2" s="187" t="s">
        <v>13</v>
      </c>
      <c r="U2" s="334" t="s">
        <v>14</v>
      </c>
      <c r="V2" s="192" t="s">
        <v>13</v>
      </c>
      <c r="W2" s="323" t="s">
        <v>14</v>
      </c>
      <c r="X2" s="187" t="s">
        <v>13</v>
      </c>
      <c r="Y2" s="334" t="s">
        <v>14</v>
      </c>
      <c r="Z2" s="179" t="s">
        <v>13</v>
      </c>
      <c r="AA2" s="344" t="s">
        <v>14</v>
      </c>
      <c r="AB2" s="63"/>
    </row>
    <row r="3" spans="1:31" s="89" customFormat="1" ht="12.75" customHeight="1" x14ac:dyDescent="0.25">
      <c r="A3" s="6" t="s">
        <v>37</v>
      </c>
      <c r="B3" s="106">
        <v>2468</v>
      </c>
      <c r="C3" s="351">
        <v>52518.2</v>
      </c>
      <c r="D3" s="107">
        <v>2268</v>
      </c>
      <c r="E3" s="364">
        <v>48999.9</v>
      </c>
      <c r="F3" s="106">
        <v>2385</v>
      </c>
      <c r="G3" s="351">
        <v>54382.2</v>
      </c>
      <c r="H3" s="107">
        <v>2434</v>
      </c>
      <c r="I3" s="364">
        <v>53496.800000000003</v>
      </c>
      <c r="J3" s="106">
        <v>2164</v>
      </c>
      <c r="K3" s="397">
        <v>48277.599999999999</v>
      </c>
      <c r="L3" s="107">
        <v>2098</v>
      </c>
      <c r="M3" s="404">
        <v>44409.8</v>
      </c>
      <c r="N3" s="106"/>
      <c r="O3" s="351"/>
      <c r="P3" s="107"/>
      <c r="Q3" s="364"/>
      <c r="R3" s="106"/>
      <c r="S3" s="351"/>
      <c r="T3" s="107"/>
      <c r="U3" s="364"/>
      <c r="V3" s="106"/>
      <c r="W3" s="351"/>
      <c r="X3" s="107"/>
      <c r="Y3" s="360"/>
      <c r="Z3" s="198">
        <f>B3+D3+F3+H3+J3+L3+N3+P3+R3+T3+V3+X3</f>
        <v>13817</v>
      </c>
      <c r="AA3" s="372">
        <f>C3+E3+G3+I3+K3+M3+O3+Q3+S3+U3+W3+Y3</f>
        <v>302084.5</v>
      </c>
    </row>
    <row r="4" spans="1:31" s="89" customFormat="1" ht="12.75" customHeight="1" x14ac:dyDescent="0.25">
      <c r="A4" s="88" t="s">
        <v>38</v>
      </c>
      <c r="B4" s="106"/>
      <c r="C4" s="356">
        <v>4508</v>
      </c>
      <c r="D4" s="107"/>
      <c r="E4" s="366">
        <v>4206</v>
      </c>
      <c r="F4" s="106"/>
      <c r="G4" s="406">
        <v>4668</v>
      </c>
      <c r="H4" s="107"/>
      <c r="I4" s="411">
        <v>4592</v>
      </c>
      <c r="J4" s="106"/>
      <c r="K4" s="413">
        <v>4144</v>
      </c>
      <c r="L4" s="107"/>
      <c r="M4" s="415">
        <v>3812</v>
      </c>
      <c r="N4" s="106"/>
      <c r="O4" s="356"/>
      <c r="P4" s="107"/>
      <c r="Q4" s="366"/>
      <c r="R4" s="106"/>
      <c r="S4" s="356"/>
      <c r="T4" s="107"/>
      <c r="U4" s="366"/>
      <c r="V4" s="106"/>
      <c r="W4" s="356"/>
      <c r="X4" s="107"/>
      <c r="Y4" s="361"/>
      <c r="Z4" s="198"/>
      <c r="AA4" s="373">
        <f>SUM(C4:Y4)</f>
        <v>25930</v>
      </c>
    </row>
    <row r="5" spans="1:31" s="89" customFormat="1" ht="12.75" customHeight="1" x14ac:dyDescent="0.3">
      <c r="A5" s="87" t="s">
        <v>15</v>
      </c>
      <c r="B5" s="106"/>
      <c r="C5" s="353">
        <f>SUM(C3:C4)</f>
        <v>57026.2</v>
      </c>
      <c r="D5" s="107"/>
      <c r="E5" s="363">
        <f>SUM(E3:E4)</f>
        <v>53205.9</v>
      </c>
      <c r="F5" s="205"/>
      <c r="G5" s="395">
        <f>SUM(G3:G4)</f>
        <v>59050.2</v>
      </c>
      <c r="H5" s="203"/>
      <c r="I5" s="398">
        <f>SUM(I3:I4)</f>
        <v>58088.800000000003</v>
      </c>
      <c r="J5" s="205"/>
      <c r="K5" s="352">
        <f>SUM(K3:K4)</f>
        <v>52421.599999999999</v>
      </c>
      <c r="L5" s="203"/>
      <c r="M5" s="398">
        <f>SUM(M3:M4)</f>
        <v>48221.8</v>
      </c>
      <c r="N5" s="205"/>
      <c r="O5" s="352">
        <f>SUM(O3:O4)</f>
        <v>0</v>
      </c>
      <c r="P5" s="203"/>
      <c r="Q5" s="362">
        <f>SUM(Q3:Q4)</f>
        <v>0</v>
      </c>
      <c r="R5" s="205"/>
      <c r="S5" s="352">
        <f>SUM(S3:S4)</f>
        <v>0</v>
      </c>
      <c r="T5" s="203"/>
      <c r="U5" s="362">
        <f>SUM(U3:U4)</f>
        <v>0</v>
      </c>
      <c r="V5" s="205"/>
      <c r="W5" s="352">
        <f>SUM(W3:W4)</f>
        <v>0</v>
      </c>
      <c r="X5" s="203"/>
      <c r="Y5" s="362">
        <f>SUM(Y3:Y4)</f>
        <v>0</v>
      </c>
      <c r="Z5" s="199"/>
      <c r="AA5" s="374">
        <f>SUM(AA3:AA4)</f>
        <v>328014.5</v>
      </c>
    </row>
    <row r="6" spans="1:31" s="89" customFormat="1" ht="12.75" customHeight="1" x14ac:dyDescent="0.3">
      <c r="A6" s="88"/>
      <c r="B6" s="106"/>
      <c r="C6" s="353"/>
      <c r="D6" s="107"/>
      <c r="E6" s="363"/>
      <c r="F6" s="106"/>
      <c r="G6" s="353"/>
      <c r="H6" s="107"/>
      <c r="I6" s="363"/>
      <c r="J6" s="106"/>
      <c r="K6" s="353"/>
      <c r="L6" s="107"/>
      <c r="M6" s="368"/>
      <c r="N6" s="106"/>
      <c r="O6" s="353"/>
      <c r="P6" s="107"/>
      <c r="Q6" s="363"/>
      <c r="R6" s="106"/>
      <c r="S6" s="353"/>
      <c r="T6" s="107"/>
      <c r="U6" s="363"/>
      <c r="V6" s="106"/>
      <c r="W6" s="353"/>
      <c r="X6" s="107"/>
      <c r="Y6" s="363"/>
      <c r="Z6" s="198"/>
      <c r="AA6" s="375"/>
    </row>
    <row r="7" spans="1:31" s="91" customFormat="1" ht="12.75" customHeight="1" x14ac:dyDescent="0.25">
      <c r="A7" s="90" t="s">
        <v>58</v>
      </c>
      <c r="B7" s="106"/>
      <c r="C7" s="351">
        <v>1287024.92</v>
      </c>
      <c r="D7" s="107"/>
      <c r="E7" s="364">
        <v>1239906.5</v>
      </c>
      <c r="F7" s="106"/>
      <c r="G7" s="351">
        <v>1159340.6399999999</v>
      </c>
      <c r="H7" s="107"/>
      <c r="I7" s="364">
        <v>1448118.78</v>
      </c>
      <c r="J7" s="106"/>
      <c r="K7" s="351">
        <v>1206537.53</v>
      </c>
      <c r="L7" s="107"/>
      <c r="M7" s="364">
        <v>1018896.73</v>
      </c>
      <c r="N7" s="106"/>
      <c r="O7" s="351"/>
      <c r="P7" s="107"/>
      <c r="Q7" s="364"/>
      <c r="R7" s="106"/>
      <c r="S7" s="351"/>
      <c r="T7" s="107"/>
      <c r="U7" s="364"/>
      <c r="V7" s="106"/>
      <c r="W7" s="351"/>
      <c r="X7" s="107"/>
      <c r="Y7" s="364"/>
      <c r="Z7" s="198"/>
      <c r="AA7" s="376">
        <f>SUM(C7,E7,G7,I7,K7,M7,O7,Q7,S7,U7,W7,Y7)</f>
        <v>7359825.0999999996</v>
      </c>
      <c r="AD7" s="90"/>
    </row>
    <row r="8" spans="1:31" s="89" customFormat="1" ht="12.75" customHeight="1" x14ac:dyDescent="0.3">
      <c r="A8" s="92"/>
      <c r="B8" s="106"/>
      <c r="C8" s="353"/>
      <c r="D8" s="107"/>
      <c r="E8" s="363"/>
      <c r="F8" s="106"/>
      <c r="G8" s="353"/>
      <c r="H8" s="107"/>
      <c r="I8" s="363"/>
      <c r="J8" s="106"/>
      <c r="K8" s="353"/>
      <c r="L8" s="107"/>
      <c r="M8" s="363"/>
      <c r="N8" s="106"/>
      <c r="O8" s="353"/>
      <c r="P8" s="107"/>
      <c r="Q8" s="363"/>
      <c r="R8" s="106"/>
      <c r="S8" s="353"/>
      <c r="T8" s="107"/>
      <c r="U8" s="363"/>
      <c r="V8" s="106"/>
      <c r="W8" s="353"/>
      <c r="X8" s="107"/>
      <c r="Y8" s="363"/>
      <c r="Z8" s="198"/>
      <c r="AA8" s="375"/>
      <c r="AD8" s="93"/>
    </row>
    <row r="9" spans="1:31" s="95" customFormat="1" ht="12.75" customHeight="1" x14ac:dyDescent="0.3">
      <c r="A9" s="87" t="s">
        <v>23</v>
      </c>
      <c r="B9" s="106"/>
      <c r="C9" s="351"/>
      <c r="D9" s="107"/>
      <c r="E9" s="364"/>
      <c r="F9" s="106"/>
      <c r="G9" s="351"/>
      <c r="H9" s="107"/>
      <c r="I9" s="364"/>
      <c r="J9" s="106"/>
      <c r="K9" s="351"/>
      <c r="L9" s="107"/>
      <c r="M9" s="364"/>
      <c r="N9" s="106"/>
      <c r="O9" s="351"/>
      <c r="P9" s="107"/>
      <c r="Q9" s="364"/>
      <c r="R9" s="106"/>
      <c r="S9" s="351"/>
      <c r="T9" s="107"/>
      <c r="U9" s="364"/>
      <c r="V9" s="106"/>
      <c r="W9" s="351"/>
      <c r="X9" s="107"/>
      <c r="Y9" s="364"/>
      <c r="Z9" s="198"/>
      <c r="AA9" s="372"/>
      <c r="AB9" s="96"/>
      <c r="AC9" s="96"/>
    </row>
    <row r="10" spans="1:31" s="94" customFormat="1" ht="12.75" customHeight="1" x14ac:dyDescent="0.25">
      <c r="A10" s="88" t="s">
        <v>25</v>
      </c>
      <c r="B10" s="106">
        <v>879</v>
      </c>
      <c r="C10" s="351">
        <v>41841.06</v>
      </c>
      <c r="D10" s="107">
        <v>1418</v>
      </c>
      <c r="E10" s="364">
        <v>54407.29</v>
      </c>
      <c r="F10" s="106">
        <v>1161</v>
      </c>
      <c r="G10" s="351">
        <v>65352.01</v>
      </c>
      <c r="H10" s="107">
        <v>1060</v>
      </c>
      <c r="I10" s="364">
        <v>57364.46</v>
      </c>
      <c r="J10" s="106">
        <v>948</v>
      </c>
      <c r="K10" s="351">
        <v>51915.38</v>
      </c>
      <c r="L10" s="107">
        <v>1002</v>
      </c>
      <c r="M10" s="364">
        <v>48969.82</v>
      </c>
      <c r="N10" s="106"/>
      <c r="O10" s="351"/>
      <c r="P10" s="107"/>
      <c r="Q10" s="364"/>
      <c r="R10" s="106"/>
      <c r="S10" s="351"/>
      <c r="T10" s="107"/>
      <c r="U10" s="364"/>
      <c r="V10" s="106"/>
      <c r="W10" s="351"/>
      <c r="X10" s="107"/>
      <c r="Y10" s="364"/>
      <c r="Z10" s="198">
        <f>SUM(B10+D10+F10+H10+J10+L10+N10+P10+R10+T10+V10+X10)</f>
        <v>6468</v>
      </c>
      <c r="AA10" s="376">
        <f>SUM(C10,E10,G10,I10,K10,M10,O10,Q10,S10,U10,W10,Y10)</f>
        <v>319850.02</v>
      </c>
      <c r="AB10" s="97"/>
      <c r="AC10" s="98"/>
      <c r="AD10" s="121"/>
      <c r="AE10" s="99"/>
    </row>
    <row r="11" spans="1:31" s="94" customFormat="1" ht="12.75" customHeight="1" x14ac:dyDescent="0.25">
      <c r="A11" s="2" t="s">
        <v>93</v>
      </c>
      <c r="B11" s="106">
        <v>8</v>
      </c>
      <c r="C11" s="351">
        <v>482.14</v>
      </c>
      <c r="D11" s="107">
        <v>1</v>
      </c>
      <c r="E11" s="364">
        <v>59.28</v>
      </c>
      <c r="F11" s="106">
        <v>2</v>
      </c>
      <c r="G11" s="351">
        <v>21.8</v>
      </c>
      <c r="H11" s="107">
        <v>2</v>
      </c>
      <c r="I11" s="364">
        <v>69.400000000000006</v>
      </c>
      <c r="J11" s="106">
        <v>6</v>
      </c>
      <c r="K11" s="351">
        <v>126.76</v>
      </c>
      <c r="L11" s="107">
        <v>4</v>
      </c>
      <c r="M11" s="364">
        <v>60.72</v>
      </c>
      <c r="N11" s="106"/>
      <c r="O11" s="351"/>
      <c r="P11" s="107"/>
      <c r="Q11" s="364"/>
      <c r="R11" s="106"/>
      <c r="S11" s="351"/>
      <c r="T11" s="107"/>
      <c r="U11" s="364"/>
      <c r="V11" s="106"/>
      <c r="W11" s="351"/>
      <c r="X11" s="107"/>
      <c r="Y11" s="364"/>
      <c r="Z11" s="198">
        <f>SUM(B11+D11+F11+H11+J11+L11+N11+P11+R11+T11+V11+X11)</f>
        <v>23</v>
      </c>
      <c r="AA11" s="376">
        <f>SUM(C11,E11,G11,I11,K11,M11,O11,Q11,S11,U11,W11,Y11)</f>
        <v>820.09999999999991</v>
      </c>
      <c r="AB11" s="100"/>
      <c r="AC11" s="98"/>
      <c r="AD11" s="121"/>
    </row>
    <row r="12" spans="1:31" s="89" customFormat="1" ht="12.75" customHeight="1" x14ac:dyDescent="0.25">
      <c r="A12" s="88" t="s">
        <v>60</v>
      </c>
      <c r="B12" s="106">
        <v>1944</v>
      </c>
      <c r="C12" s="351">
        <v>30038.2</v>
      </c>
      <c r="D12" s="107">
        <v>1789</v>
      </c>
      <c r="E12" s="364">
        <v>29469.91</v>
      </c>
      <c r="F12" s="106">
        <v>1444</v>
      </c>
      <c r="G12" s="351">
        <v>31583.4</v>
      </c>
      <c r="H12" s="107">
        <v>2195</v>
      </c>
      <c r="I12" s="364">
        <v>52283.76</v>
      </c>
      <c r="J12" s="106">
        <v>1716</v>
      </c>
      <c r="K12" s="351">
        <v>37847</v>
      </c>
      <c r="L12" s="107">
        <v>1316</v>
      </c>
      <c r="M12" s="364">
        <v>22292.080000000002</v>
      </c>
      <c r="N12" s="106"/>
      <c r="O12" s="351"/>
      <c r="P12" s="107"/>
      <c r="Q12" s="364"/>
      <c r="R12" s="106"/>
      <c r="S12" s="351"/>
      <c r="T12" s="107"/>
      <c r="U12" s="364"/>
      <c r="V12" s="106"/>
      <c r="W12" s="351"/>
      <c r="X12" s="107"/>
      <c r="Y12" s="364"/>
      <c r="Z12" s="198">
        <f>SUM(B12+D12+F12+H12+J12+L12+N12+P12+R12+T12+V12+X12)</f>
        <v>10404</v>
      </c>
      <c r="AA12" s="376">
        <f>SUM(C12,E12,G12,I12,K12,M12,O12,Q12,S12,U12,W12,Y12)</f>
        <v>203514.35000000003</v>
      </c>
      <c r="AB12" s="100"/>
      <c r="AC12" s="98"/>
      <c r="AD12" s="93"/>
    </row>
    <row r="13" spans="1:31" s="89" customFormat="1" ht="12.75" customHeight="1" x14ac:dyDescent="0.3">
      <c r="A13" s="101" t="s">
        <v>19</v>
      </c>
      <c r="B13" s="206">
        <f t="shared" ref="B13:Y13" si="0">SUM(B10:B12)</f>
        <v>2831</v>
      </c>
      <c r="C13" s="354">
        <f t="shared" si="0"/>
        <v>72361.399999999994</v>
      </c>
      <c r="D13" s="204">
        <f t="shared" si="0"/>
        <v>3208</v>
      </c>
      <c r="E13" s="365">
        <f t="shared" si="0"/>
        <v>83936.48</v>
      </c>
      <c r="F13" s="206">
        <f t="shared" si="0"/>
        <v>2607</v>
      </c>
      <c r="G13" s="354">
        <f t="shared" si="0"/>
        <v>96957.21</v>
      </c>
      <c r="H13" s="204">
        <f t="shared" si="0"/>
        <v>3257</v>
      </c>
      <c r="I13" s="365">
        <f t="shared" si="0"/>
        <v>109717.62</v>
      </c>
      <c r="J13" s="206">
        <f t="shared" si="0"/>
        <v>2670</v>
      </c>
      <c r="K13" s="354">
        <f t="shared" si="0"/>
        <v>89889.14</v>
      </c>
      <c r="L13" s="204">
        <f t="shared" si="0"/>
        <v>2322</v>
      </c>
      <c r="M13" s="365">
        <f t="shared" si="0"/>
        <v>71322.62</v>
      </c>
      <c r="N13" s="206">
        <f t="shared" si="0"/>
        <v>0</v>
      </c>
      <c r="O13" s="354">
        <f t="shared" si="0"/>
        <v>0</v>
      </c>
      <c r="P13" s="204">
        <f t="shared" si="0"/>
        <v>0</v>
      </c>
      <c r="Q13" s="365">
        <f t="shared" si="0"/>
        <v>0</v>
      </c>
      <c r="R13" s="206">
        <f t="shared" si="0"/>
        <v>0</v>
      </c>
      <c r="S13" s="354">
        <f t="shared" si="0"/>
        <v>0</v>
      </c>
      <c r="T13" s="204">
        <f t="shared" si="0"/>
        <v>0</v>
      </c>
      <c r="U13" s="365">
        <f t="shared" si="0"/>
        <v>0</v>
      </c>
      <c r="V13" s="206">
        <f t="shared" si="0"/>
        <v>0</v>
      </c>
      <c r="W13" s="354">
        <f t="shared" si="0"/>
        <v>0</v>
      </c>
      <c r="X13" s="204">
        <f t="shared" si="0"/>
        <v>0</v>
      </c>
      <c r="Y13" s="365">
        <f t="shared" si="0"/>
        <v>0</v>
      </c>
      <c r="Z13" s="200">
        <f>B13+D13+F13+H13+J13+L13+N13+P13+R13+T13+V13+X13</f>
        <v>16895</v>
      </c>
      <c r="AA13" s="377">
        <f>SUM(C13,E13,G13,I13,K13,M13,O13,Q13,S13,U13,W13,Y13)</f>
        <v>524184.47000000003</v>
      </c>
      <c r="AB13" s="91"/>
      <c r="AC13" s="102"/>
      <c r="AD13" s="122"/>
    </row>
    <row r="14" spans="1:31" s="89" customFormat="1" ht="12.75" customHeight="1" x14ac:dyDescent="0.3">
      <c r="A14" s="86"/>
      <c r="B14" s="106"/>
      <c r="C14" s="353"/>
      <c r="D14" s="107"/>
      <c r="E14" s="363"/>
      <c r="F14" s="106"/>
      <c r="G14" s="353"/>
      <c r="H14" s="145"/>
      <c r="I14" s="363"/>
      <c r="J14" s="106"/>
      <c r="K14" s="353"/>
      <c r="L14" s="107"/>
      <c r="M14" s="363"/>
      <c r="N14" s="106"/>
      <c r="O14" s="353"/>
      <c r="P14" s="107"/>
      <c r="Q14" s="363"/>
      <c r="R14" s="106"/>
      <c r="S14" s="353"/>
      <c r="T14" s="107"/>
      <c r="U14" s="363"/>
      <c r="V14" s="106"/>
      <c r="W14" s="353"/>
      <c r="X14" s="107"/>
      <c r="Y14" s="363"/>
      <c r="Z14" s="198"/>
      <c r="AA14" s="375"/>
      <c r="AB14" s="91"/>
      <c r="AD14" s="102"/>
    </row>
    <row r="15" spans="1:31" ht="12.75" customHeight="1" x14ac:dyDescent="0.3">
      <c r="A15" s="87" t="s">
        <v>24</v>
      </c>
      <c r="B15" s="106"/>
      <c r="C15" s="370"/>
      <c r="D15" s="107"/>
      <c r="E15" s="369"/>
      <c r="F15" s="205"/>
      <c r="G15" s="396"/>
      <c r="H15" s="145"/>
      <c r="I15" s="399"/>
      <c r="J15" s="205"/>
      <c r="K15" s="355"/>
      <c r="N15" s="205"/>
      <c r="O15" s="355"/>
      <c r="R15" s="205"/>
      <c r="S15" s="355"/>
      <c r="V15" s="205"/>
      <c r="W15" s="355"/>
      <c r="Z15" s="199"/>
      <c r="AA15" s="374"/>
    </row>
    <row r="16" spans="1:31" ht="12.75" customHeight="1" x14ac:dyDescent="0.3">
      <c r="A16" s="88" t="s">
        <v>43</v>
      </c>
      <c r="B16" s="106"/>
      <c r="C16" s="370"/>
      <c r="D16" s="107"/>
      <c r="E16" s="369"/>
      <c r="F16" s="205"/>
      <c r="G16" s="396"/>
      <c r="I16" s="399"/>
      <c r="J16" s="205"/>
      <c r="K16" s="355"/>
      <c r="N16" s="205"/>
      <c r="O16" s="355"/>
      <c r="R16" s="205"/>
      <c r="S16" s="355"/>
      <c r="V16" s="205"/>
      <c r="W16" s="355"/>
      <c r="Z16" s="199"/>
      <c r="AA16" s="374"/>
    </row>
    <row r="17" spans="1:30" ht="12.75" customHeight="1" x14ac:dyDescent="0.3">
      <c r="A17" s="88" t="s">
        <v>21</v>
      </c>
      <c r="B17" s="106"/>
      <c r="C17" s="370"/>
      <c r="D17" s="107"/>
      <c r="E17" s="369"/>
      <c r="F17" s="205"/>
      <c r="G17" s="396"/>
      <c r="I17" s="399"/>
      <c r="J17" s="205"/>
      <c r="K17" s="355"/>
      <c r="N17" s="205"/>
      <c r="O17" s="355"/>
      <c r="R17" s="205"/>
      <c r="S17" s="355"/>
      <c r="V17" s="205"/>
      <c r="W17" s="355"/>
      <c r="Z17" s="199"/>
      <c r="AA17" s="374"/>
    </row>
    <row r="18" spans="1:30" ht="12.75" customHeight="1" x14ac:dyDescent="0.25">
      <c r="A18" s="88" t="s">
        <v>45</v>
      </c>
      <c r="B18" s="106">
        <v>28</v>
      </c>
      <c r="C18" s="370">
        <v>26730.49</v>
      </c>
      <c r="D18" s="393">
        <v>14</v>
      </c>
      <c r="E18" s="394">
        <v>21729.53</v>
      </c>
      <c r="F18" s="205">
        <v>0</v>
      </c>
      <c r="G18" s="396">
        <v>17325.38</v>
      </c>
      <c r="H18" s="203">
        <v>10</v>
      </c>
      <c r="I18" s="399">
        <v>25949.4</v>
      </c>
      <c r="J18" s="205">
        <v>9</v>
      </c>
      <c r="K18" s="355">
        <v>27763.46</v>
      </c>
      <c r="L18" s="203">
        <v>21</v>
      </c>
      <c r="M18" s="359">
        <v>20529.88</v>
      </c>
      <c r="N18" s="205"/>
      <c r="O18" s="355"/>
      <c r="R18" s="205"/>
      <c r="S18" s="355"/>
      <c r="V18" s="205"/>
      <c r="W18" s="355"/>
      <c r="Z18" s="198">
        <f>SUM(B18+D18+F18+H18+J18+L18+N18+P18+R18+T18+V18+X18)</f>
        <v>82</v>
      </c>
      <c r="AA18" s="376">
        <f>SUM(C18,E18,G18,I18,K18,M18,O18,Q18,S18,U18,W18,Y18)</f>
        <v>140028.14000000001</v>
      </c>
    </row>
    <row r="19" spans="1:30" ht="12.75" customHeight="1" x14ac:dyDescent="0.25">
      <c r="A19" s="88" t="s">
        <v>22</v>
      </c>
      <c r="B19" s="106">
        <v>209</v>
      </c>
      <c r="C19" s="370">
        <v>63635.94</v>
      </c>
      <c r="D19" s="107">
        <v>49</v>
      </c>
      <c r="E19" s="369">
        <v>12361</v>
      </c>
      <c r="F19" s="205">
        <v>2</v>
      </c>
      <c r="G19" s="396">
        <v>174.71</v>
      </c>
      <c r="H19" s="203">
        <v>103</v>
      </c>
      <c r="I19" s="399">
        <v>34635.86</v>
      </c>
      <c r="J19" s="205">
        <v>54</v>
      </c>
      <c r="K19" s="355">
        <v>16153.62</v>
      </c>
      <c r="L19" s="203">
        <v>5</v>
      </c>
      <c r="M19" s="359">
        <v>1477.62</v>
      </c>
      <c r="N19" s="205"/>
      <c r="O19" s="355"/>
      <c r="R19" s="205"/>
      <c r="S19" s="355"/>
      <c r="V19" s="205"/>
      <c r="W19" s="355"/>
      <c r="Z19" s="198">
        <f>SUM(B19+D19+F19+H19+J19+L19+N19+P19+R19+T19+V19+X19)</f>
        <v>422</v>
      </c>
      <c r="AA19" s="376">
        <f>SUM(C19,E19,G19,I19,K19,M19,O19,Q19,S19,U19,W19,Y19)</f>
        <v>128438.75</v>
      </c>
    </row>
    <row r="20" spans="1:30" ht="12.75" customHeight="1" x14ac:dyDescent="0.25">
      <c r="A20" s="88" t="s">
        <v>47</v>
      </c>
      <c r="B20" s="106">
        <v>8</v>
      </c>
      <c r="C20" s="370">
        <v>4011.93</v>
      </c>
      <c r="D20" s="107">
        <v>11</v>
      </c>
      <c r="E20" s="369">
        <v>5343.79</v>
      </c>
      <c r="F20" s="205">
        <v>7</v>
      </c>
      <c r="G20" s="396">
        <v>3467.6</v>
      </c>
      <c r="I20" s="399"/>
      <c r="J20" s="205">
        <v>9</v>
      </c>
      <c r="K20" s="355">
        <v>4441.59</v>
      </c>
      <c r="N20" s="205"/>
      <c r="O20" s="355"/>
      <c r="R20" s="205"/>
      <c r="S20" s="355"/>
      <c r="V20" s="205"/>
      <c r="W20" s="355"/>
      <c r="Z20" s="198">
        <f>SUM(B20+D20+F20+H20+J20+L20+N20+P20+R20+T20+V20+X20)</f>
        <v>35</v>
      </c>
      <c r="AA20" s="376">
        <f>SUM(C20,E20,G20,I20,K20,M20,O20,Q20,S20,U20,W20,Y20)</f>
        <v>17264.91</v>
      </c>
    </row>
    <row r="21" spans="1:30" ht="13" x14ac:dyDescent="0.3">
      <c r="A21" s="87" t="s">
        <v>20</v>
      </c>
      <c r="B21" s="206">
        <f>SUM(B17:B20)</f>
        <v>245</v>
      </c>
      <c r="C21" s="354">
        <f>SUM(C17:C20)</f>
        <v>94378.36</v>
      </c>
      <c r="D21" s="204">
        <f>SUM(D17:D20)</f>
        <v>74</v>
      </c>
      <c r="E21" s="365">
        <f>SUM(E17:E20)</f>
        <v>39434.32</v>
      </c>
      <c r="F21" s="206">
        <f>SUM(F17:F20)</f>
        <v>9</v>
      </c>
      <c r="G21" s="354">
        <f t="shared" ref="G21:Y21" si="1">SUM(G17:G20)</f>
        <v>20967.689999999999</v>
      </c>
      <c r="H21" s="204">
        <f>SUM(H17:H20)</f>
        <v>113</v>
      </c>
      <c r="I21" s="365">
        <f t="shared" si="1"/>
        <v>60585.26</v>
      </c>
      <c r="J21" s="206">
        <f>SUM(J17:J20)</f>
        <v>72</v>
      </c>
      <c r="K21" s="354">
        <f t="shared" si="1"/>
        <v>48358.67</v>
      </c>
      <c r="L21" s="204">
        <f>SUM(L17:L20)</f>
        <v>26</v>
      </c>
      <c r="M21" s="365">
        <f t="shared" si="1"/>
        <v>22007.5</v>
      </c>
      <c r="N21" s="206">
        <f>SUM(N17:N20)</f>
        <v>0</v>
      </c>
      <c r="O21" s="354">
        <f t="shared" si="1"/>
        <v>0</v>
      </c>
      <c r="P21" s="204">
        <f>SUM(P17:P20)</f>
        <v>0</v>
      </c>
      <c r="Q21" s="365">
        <f t="shared" si="1"/>
        <v>0</v>
      </c>
      <c r="R21" s="206">
        <f>SUM(R17:R20)</f>
        <v>0</v>
      </c>
      <c r="S21" s="354">
        <f t="shared" si="1"/>
        <v>0</v>
      </c>
      <c r="T21" s="204">
        <f>SUM(T17:T20)</f>
        <v>0</v>
      </c>
      <c r="U21" s="365">
        <f t="shared" si="1"/>
        <v>0</v>
      </c>
      <c r="V21" s="206">
        <f>SUM(V17:V20)</f>
        <v>0</v>
      </c>
      <c r="W21" s="354">
        <f t="shared" si="1"/>
        <v>0</v>
      </c>
      <c r="X21" s="204">
        <f>SUM(X17:X20)</f>
        <v>0</v>
      </c>
      <c r="Y21" s="365">
        <f t="shared" si="1"/>
        <v>0</v>
      </c>
      <c r="Z21" s="200">
        <f>SUM(Z17:Z20)</f>
        <v>539</v>
      </c>
      <c r="AA21" s="377">
        <f>SUM(AA17:AA20)</f>
        <v>285731.8</v>
      </c>
    </row>
    <row r="22" spans="1:30" ht="12.75" customHeight="1" x14ac:dyDescent="0.3">
      <c r="A22" s="87"/>
      <c r="B22" s="106"/>
      <c r="C22" s="370"/>
      <c r="D22" s="107"/>
      <c r="E22" s="369"/>
      <c r="F22" s="205"/>
      <c r="G22" s="396"/>
      <c r="I22" s="399"/>
      <c r="J22" s="205"/>
      <c r="K22" s="355"/>
      <c r="N22" s="205"/>
      <c r="O22" s="355"/>
      <c r="R22" s="205"/>
      <c r="S22" s="355"/>
      <c r="V22" s="205"/>
      <c r="W22" s="355"/>
      <c r="Z22" s="199"/>
      <c r="AA22" s="374"/>
    </row>
    <row r="23" spans="1:30" ht="12.75" customHeight="1" x14ac:dyDescent="0.3">
      <c r="A23" s="87" t="s">
        <v>26</v>
      </c>
      <c r="B23" s="106"/>
      <c r="C23" s="370"/>
      <c r="D23" s="107"/>
      <c r="E23" s="369"/>
      <c r="F23" s="205"/>
      <c r="G23" s="396"/>
      <c r="I23" s="399"/>
      <c r="J23" s="205"/>
      <c r="K23" s="355"/>
      <c r="N23" s="205"/>
      <c r="O23" s="355"/>
      <c r="R23" s="205"/>
      <c r="S23" s="355"/>
      <c r="V23" s="205"/>
      <c r="W23" s="355"/>
      <c r="Z23" s="199"/>
      <c r="AA23" s="374"/>
    </row>
    <row r="24" spans="1:30" ht="12.75" customHeight="1" x14ac:dyDescent="0.3">
      <c r="A24" s="2" t="s">
        <v>64</v>
      </c>
      <c r="B24" s="106"/>
      <c r="C24" s="370"/>
      <c r="D24" s="107"/>
      <c r="E24" s="369"/>
      <c r="F24" s="205"/>
      <c r="G24" s="397"/>
      <c r="I24" s="399"/>
      <c r="J24" s="205"/>
      <c r="K24" s="355"/>
      <c r="N24" s="205"/>
      <c r="O24" s="355"/>
      <c r="R24" s="205"/>
      <c r="S24" s="355"/>
      <c r="V24" s="205"/>
      <c r="W24" s="355"/>
      <c r="Z24" s="199"/>
      <c r="AA24" s="374"/>
    </row>
    <row r="25" spans="1:30" ht="12.75" customHeight="1" x14ac:dyDescent="0.3">
      <c r="A25" s="2" t="s">
        <v>63</v>
      </c>
      <c r="B25" s="106"/>
      <c r="C25" s="370"/>
      <c r="D25" s="107"/>
      <c r="E25" s="369"/>
      <c r="F25" s="205"/>
      <c r="G25" s="397"/>
      <c r="I25" s="399"/>
      <c r="J25" s="205"/>
      <c r="K25" s="355"/>
      <c r="N25" s="205"/>
      <c r="O25" s="355"/>
      <c r="R25" s="205"/>
      <c r="S25" s="355"/>
      <c r="V25" s="205"/>
      <c r="W25" s="355"/>
      <c r="Z25" s="199"/>
      <c r="AA25" s="374"/>
      <c r="AD25" s="103"/>
    </row>
    <row r="26" spans="1:30" s="104" customFormat="1" ht="12.75" customHeight="1" x14ac:dyDescent="0.3">
      <c r="A26" s="92" t="s">
        <v>59</v>
      </c>
      <c r="B26" s="206">
        <f t="shared" ref="B26:Y26" si="2">B24+B25</f>
        <v>0</v>
      </c>
      <c r="C26" s="354">
        <f t="shared" si="2"/>
        <v>0</v>
      </c>
      <c r="D26" s="204">
        <f t="shared" si="2"/>
        <v>0</v>
      </c>
      <c r="E26" s="365">
        <f t="shared" si="2"/>
        <v>0</v>
      </c>
      <c r="F26" s="206">
        <f t="shared" si="2"/>
        <v>0</v>
      </c>
      <c r="G26" s="354">
        <f t="shared" si="2"/>
        <v>0</v>
      </c>
      <c r="H26" s="204">
        <f t="shared" si="2"/>
        <v>0</v>
      </c>
      <c r="I26" s="365">
        <f t="shared" si="2"/>
        <v>0</v>
      </c>
      <c r="J26" s="206">
        <f t="shared" si="2"/>
        <v>0</v>
      </c>
      <c r="K26" s="354">
        <f t="shared" si="2"/>
        <v>0</v>
      </c>
      <c r="L26" s="204">
        <f t="shared" si="2"/>
        <v>0</v>
      </c>
      <c r="M26" s="365">
        <f t="shared" si="2"/>
        <v>0</v>
      </c>
      <c r="N26" s="206">
        <f t="shared" si="2"/>
        <v>0</v>
      </c>
      <c r="O26" s="354">
        <f t="shared" si="2"/>
        <v>0</v>
      </c>
      <c r="P26" s="204">
        <f t="shared" si="2"/>
        <v>0</v>
      </c>
      <c r="Q26" s="365">
        <f t="shared" si="2"/>
        <v>0</v>
      </c>
      <c r="R26" s="206">
        <f t="shared" si="2"/>
        <v>0</v>
      </c>
      <c r="S26" s="354">
        <f t="shared" si="2"/>
        <v>0</v>
      </c>
      <c r="T26" s="204">
        <f t="shared" si="2"/>
        <v>0</v>
      </c>
      <c r="U26" s="365">
        <f t="shared" si="2"/>
        <v>0</v>
      </c>
      <c r="V26" s="206">
        <f t="shared" si="2"/>
        <v>0</v>
      </c>
      <c r="W26" s="354">
        <f t="shared" si="2"/>
        <v>0</v>
      </c>
      <c r="X26" s="204">
        <f t="shared" si="2"/>
        <v>0</v>
      </c>
      <c r="Y26" s="365">
        <f t="shared" si="2"/>
        <v>0</v>
      </c>
      <c r="Z26" s="200">
        <f t="shared" ref="Z26:AA26" si="3">SUM(Z24:Z25)</f>
        <v>0</v>
      </c>
      <c r="AA26" s="377">
        <f t="shared" si="3"/>
        <v>0</v>
      </c>
    </row>
    <row r="27" spans="1:30" s="104" customFormat="1" ht="12.75" customHeight="1" x14ac:dyDescent="0.3">
      <c r="A27" s="92"/>
      <c r="B27" s="106"/>
      <c r="C27" s="353"/>
      <c r="D27" s="107"/>
      <c r="E27" s="363"/>
      <c r="F27" s="106"/>
      <c r="G27" s="353"/>
      <c r="H27" s="107"/>
      <c r="I27" s="363"/>
      <c r="J27" s="106"/>
      <c r="K27" s="353"/>
      <c r="L27" s="107"/>
      <c r="M27" s="363"/>
      <c r="N27" s="106"/>
      <c r="O27" s="353"/>
      <c r="P27" s="107"/>
      <c r="Q27" s="363"/>
      <c r="R27" s="106"/>
      <c r="S27" s="353"/>
      <c r="T27" s="107"/>
      <c r="U27" s="363"/>
      <c r="V27" s="106"/>
      <c r="W27" s="353"/>
      <c r="X27" s="107"/>
      <c r="Y27" s="363"/>
      <c r="Z27" s="198"/>
      <c r="AA27" s="375"/>
    </row>
    <row r="28" spans="1:30" ht="12.75" customHeight="1" x14ac:dyDescent="0.3">
      <c r="A28" s="105" t="s">
        <v>18</v>
      </c>
      <c r="B28" s="106">
        <f t="shared" ref="B28:AA28" si="4">SUM(B13+B21+B26)</f>
        <v>3076</v>
      </c>
      <c r="C28" s="353">
        <f t="shared" si="4"/>
        <v>166739.76</v>
      </c>
      <c r="D28" s="107">
        <f t="shared" si="4"/>
        <v>3282</v>
      </c>
      <c r="E28" s="363">
        <f t="shared" si="4"/>
        <v>123370.79999999999</v>
      </c>
      <c r="F28" s="205">
        <f t="shared" si="4"/>
        <v>2616</v>
      </c>
      <c r="G28" s="395">
        <f t="shared" si="4"/>
        <v>117924.90000000001</v>
      </c>
      <c r="H28" s="203">
        <f t="shared" si="4"/>
        <v>3370</v>
      </c>
      <c r="I28" s="398">
        <f t="shared" si="4"/>
        <v>170302.88</v>
      </c>
      <c r="J28" s="205">
        <f t="shared" si="4"/>
        <v>2742</v>
      </c>
      <c r="K28" s="352">
        <f t="shared" si="4"/>
        <v>138247.81</v>
      </c>
      <c r="L28" s="203">
        <f t="shared" si="4"/>
        <v>2348</v>
      </c>
      <c r="M28" s="362">
        <f t="shared" si="4"/>
        <v>93330.12</v>
      </c>
      <c r="N28" s="205">
        <f t="shared" si="4"/>
        <v>0</v>
      </c>
      <c r="O28" s="352">
        <f t="shared" si="4"/>
        <v>0</v>
      </c>
      <c r="P28" s="203">
        <f t="shared" si="4"/>
        <v>0</v>
      </c>
      <c r="Q28" s="362">
        <f t="shared" si="4"/>
        <v>0</v>
      </c>
      <c r="R28" s="205">
        <f t="shared" si="4"/>
        <v>0</v>
      </c>
      <c r="S28" s="352">
        <f t="shared" si="4"/>
        <v>0</v>
      </c>
      <c r="T28" s="203">
        <f t="shared" si="4"/>
        <v>0</v>
      </c>
      <c r="U28" s="362">
        <f t="shared" si="4"/>
        <v>0</v>
      </c>
      <c r="V28" s="205">
        <f t="shared" si="4"/>
        <v>0</v>
      </c>
      <c r="W28" s="352">
        <f t="shared" si="4"/>
        <v>0</v>
      </c>
      <c r="X28" s="203">
        <f t="shared" si="4"/>
        <v>0</v>
      </c>
      <c r="Y28" s="362">
        <f t="shared" si="4"/>
        <v>0</v>
      </c>
      <c r="Z28" s="199">
        <f t="shared" si="4"/>
        <v>17434</v>
      </c>
      <c r="AA28" s="374">
        <f t="shared" si="4"/>
        <v>809916.27</v>
      </c>
    </row>
    <row r="29" spans="1:30" s="89" customFormat="1" ht="12.75" customHeight="1" x14ac:dyDescent="0.25">
      <c r="A29" s="93"/>
      <c r="B29" s="106"/>
      <c r="C29" s="351"/>
      <c r="D29" s="107"/>
      <c r="E29" s="364"/>
      <c r="F29" s="106"/>
      <c r="G29" s="351"/>
      <c r="H29" s="107"/>
      <c r="I29" s="364"/>
      <c r="J29" s="106"/>
      <c r="K29" s="351"/>
      <c r="L29" s="107"/>
      <c r="M29" s="364"/>
      <c r="N29" s="106"/>
      <c r="O29" s="351"/>
      <c r="P29" s="107"/>
      <c r="Q29" s="369"/>
      <c r="R29" s="106"/>
      <c r="S29" s="370"/>
      <c r="T29" s="107"/>
      <c r="U29" s="364"/>
      <c r="V29" s="106"/>
      <c r="W29" s="351"/>
      <c r="X29" s="107"/>
      <c r="Y29" s="369"/>
      <c r="Z29" s="198"/>
      <c r="AA29" s="372"/>
    </row>
    <row r="30" spans="1:30" s="89" customFormat="1" ht="12.75" customHeight="1" x14ac:dyDescent="0.3">
      <c r="A30" s="87" t="s">
        <v>27</v>
      </c>
      <c r="B30" s="106"/>
      <c r="C30" s="353"/>
      <c r="D30" s="107"/>
      <c r="E30" s="363"/>
      <c r="F30" s="106"/>
      <c r="G30" s="353"/>
      <c r="H30" s="107"/>
      <c r="I30" s="363"/>
      <c r="J30" s="106"/>
      <c r="K30" s="353"/>
      <c r="L30" s="107"/>
      <c r="M30" s="363"/>
      <c r="N30" s="106"/>
      <c r="O30" s="353"/>
      <c r="P30" s="107"/>
      <c r="Q30" s="363"/>
      <c r="R30" s="106"/>
      <c r="S30" s="353"/>
      <c r="T30" s="107"/>
      <c r="U30" s="363"/>
      <c r="V30" s="106"/>
      <c r="W30" s="353"/>
      <c r="X30" s="107"/>
      <c r="Y30" s="363"/>
      <c r="Z30" s="198"/>
      <c r="AA30" s="375"/>
    </row>
    <row r="31" spans="1:30" x14ac:dyDescent="0.25">
      <c r="A31" s="90" t="s">
        <v>40</v>
      </c>
      <c r="B31" s="106">
        <v>12</v>
      </c>
      <c r="C31" s="351">
        <v>3278.75</v>
      </c>
      <c r="D31" s="107">
        <v>16</v>
      </c>
      <c r="E31" s="364">
        <v>3977.6</v>
      </c>
      <c r="F31" s="106">
        <v>15</v>
      </c>
      <c r="G31" s="351">
        <v>5448.64</v>
      </c>
      <c r="H31" s="107">
        <v>19</v>
      </c>
      <c r="I31" s="364">
        <v>5994.57</v>
      </c>
      <c r="J31" s="106">
        <v>10</v>
      </c>
      <c r="K31" s="351">
        <v>3948.59</v>
      </c>
      <c r="L31" s="107">
        <v>11</v>
      </c>
      <c r="M31" s="364">
        <v>4151.6000000000004</v>
      </c>
      <c r="N31" s="106"/>
      <c r="O31" s="351"/>
      <c r="P31" s="107"/>
      <c r="Q31" s="364"/>
      <c r="R31" s="106"/>
      <c r="S31" s="351"/>
      <c r="T31" s="107"/>
      <c r="U31" s="364"/>
      <c r="V31" s="106"/>
      <c r="W31" s="351"/>
      <c r="X31" s="107"/>
      <c r="Y31" s="364"/>
      <c r="Z31" s="199"/>
      <c r="AA31" s="376">
        <f>SUM(C31,E31,G31,I31,K31,M31,O31,Q31,S31,U31,W31,Y31)</f>
        <v>26799.75</v>
      </c>
    </row>
    <row r="32" spans="1:30" x14ac:dyDescent="0.25">
      <c r="A32" s="90" t="s">
        <v>53</v>
      </c>
      <c r="B32" s="106"/>
      <c r="C32" s="351"/>
      <c r="D32" s="107"/>
      <c r="E32" s="364"/>
      <c r="F32" s="106"/>
      <c r="G32" s="351"/>
      <c r="H32" s="107"/>
      <c r="I32" s="364"/>
      <c r="J32" s="106"/>
      <c r="K32" s="351"/>
      <c r="L32" s="107"/>
      <c r="M32" s="364"/>
      <c r="N32" s="106"/>
      <c r="O32" s="351"/>
      <c r="P32" s="107"/>
      <c r="Q32" s="364"/>
      <c r="R32" s="106"/>
      <c r="S32" s="351"/>
      <c r="T32" s="107"/>
      <c r="U32" s="364"/>
      <c r="V32" s="106"/>
      <c r="W32" s="351"/>
      <c r="X32" s="107"/>
      <c r="Y32" s="364"/>
      <c r="Z32" s="199"/>
      <c r="AA32" s="376">
        <f>SUM(C32,E32,G32,I32,K32,M32,O32,Q32,S32,U32,W32,Y32)</f>
        <v>0</v>
      </c>
    </row>
    <row r="33" spans="1:29" x14ac:dyDescent="0.25">
      <c r="A33" s="90" t="s">
        <v>41</v>
      </c>
      <c r="B33" s="108"/>
      <c r="C33" s="356"/>
      <c r="D33" s="109"/>
      <c r="E33" s="366"/>
      <c r="F33" s="108"/>
      <c r="G33" s="356"/>
      <c r="H33" s="109"/>
      <c r="I33" s="366"/>
      <c r="J33" s="108"/>
      <c r="K33" s="356"/>
      <c r="L33" s="109"/>
      <c r="M33" s="366"/>
      <c r="N33" s="108"/>
      <c r="O33" s="356"/>
      <c r="P33" s="109"/>
      <c r="Q33" s="366"/>
      <c r="R33" s="108"/>
      <c r="S33" s="356"/>
      <c r="T33" s="109"/>
      <c r="U33" s="366"/>
      <c r="V33" s="108"/>
      <c r="W33" s="356"/>
      <c r="X33" s="109"/>
      <c r="Y33" s="366"/>
      <c r="Z33" s="201"/>
      <c r="AA33" s="378">
        <f>SUM(C33,E33,G33,I33,K33,M33,O33,Q33,S33,U33,W33,Y33)</f>
        <v>0</v>
      </c>
    </row>
    <row r="34" spans="1:29" s="87" customFormat="1" ht="12.75" customHeight="1" x14ac:dyDescent="0.3">
      <c r="A34" s="87" t="s">
        <v>51</v>
      </c>
      <c r="B34" s="106">
        <f t="shared" ref="B34:AA34" si="5">SUM(B31:B33)</f>
        <v>12</v>
      </c>
      <c r="C34" s="353">
        <f t="shared" si="5"/>
        <v>3278.75</v>
      </c>
      <c r="D34" s="107">
        <f t="shared" si="5"/>
        <v>16</v>
      </c>
      <c r="E34" s="363">
        <f t="shared" si="5"/>
        <v>3977.6</v>
      </c>
      <c r="F34" s="106">
        <f t="shared" si="5"/>
        <v>15</v>
      </c>
      <c r="G34" s="353">
        <f t="shared" si="5"/>
        <v>5448.64</v>
      </c>
      <c r="H34" s="107">
        <f t="shared" si="5"/>
        <v>19</v>
      </c>
      <c r="I34" s="363">
        <f t="shared" si="5"/>
        <v>5994.57</v>
      </c>
      <c r="J34" s="106">
        <f t="shared" si="5"/>
        <v>10</v>
      </c>
      <c r="K34" s="353">
        <f t="shared" si="5"/>
        <v>3948.59</v>
      </c>
      <c r="L34" s="107">
        <f t="shared" si="5"/>
        <v>11</v>
      </c>
      <c r="M34" s="363">
        <f t="shared" si="5"/>
        <v>4151.6000000000004</v>
      </c>
      <c r="N34" s="106">
        <f t="shared" si="5"/>
        <v>0</v>
      </c>
      <c r="O34" s="353">
        <f t="shared" si="5"/>
        <v>0</v>
      </c>
      <c r="P34" s="107">
        <f t="shared" si="5"/>
        <v>0</v>
      </c>
      <c r="Q34" s="363">
        <f t="shared" si="5"/>
        <v>0</v>
      </c>
      <c r="R34" s="106">
        <f t="shared" si="5"/>
        <v>0</v>
      </c>
      <c r="S34" s="353">
        <f t="shared" si="5"/>
        <v>0</v>
      </c>
      <c r="T34" s="107">
        <f t="shared" si="5"/>
        <v>0</v>
      </c>
      <c r="U34" s="363">
        <f t="shared" si="5"/>
        <v>0</v>
      </c>
      <c r="V34" s="106">
        <f t="shared" si="5"/>
        <v>0</v>
      </c>
      <c r="W34" s="353">
        <f t="shared" si="5"/>
        <v>0</v>
      </c>
      <c r="X34" s="107">
        <f t="shared" si="5"/>
        <v>0</v>
      </c>
      <c r="Y34" s="363">
        <f t="shared" si="5"/>
        <v>0</v>
      </c>
      <c r="Z34" s="198">
        <f t="shared" si="5"/>
        <v>0</v>
      </c>
      <c r="AA34" s="375">
        <f t="shared" si="5"/>
        <v>26799.75</v>
      </c>
      <c r="AB34" s="110"/>
      <c r="AC34" s="111"/>
    </row>
    <row r="35" spans="1:29" s="87" customFormat="1" ht="12.75" customHeight="1" x14ac:dyDescent="0.3">
      <c r="B35" s="106"/>
      <c r="C35" s="353"/>
      <c r="D35" s="107"/>
      <c r="E35" s="363"/>
      <c r="F35" s="106"/>
      <c r="G35" s="353"/>
      <c r="H35" s="107"/>
      <c r="I35" s="363"/>
      <c r="J35" s="106"/>
      <c r="K35" s="353"/>
      <c r="L35" s="107"/>
      <c r="M35" s="363"/>
      <c r="N35" s="106"/>
      <c r="O35" s="353"/>
      <c r="P35" s="107"/>
      <c r="Q35" s="363"/>
      <c r="R35" s="106"/>
      <c r="S35" s="353"/>
      <c r="T35" s="107"/>
      <c r="U35" s="363"/>
      <c r="V35" s="106"/>
      <c r="W35" s="353"/>
      <c r="X35" s="107"/>
      <c r="Y35" s="363"/>
      <c r="Z35" s="198"/>
      <c r="AA35" s="375"/>
      <c r="AB35" s="110"/>
      <c r="AC35" s="111"/>
    </row>
    <row r="36" spans="1:29" s="112" customFormat="1" ht="12.75" customHeight="1" x14ac:dyDescent="0.25">
      <c r="A36" s="112" t="s">
        <v>54</v>
      </c>
      <c r="B36" s="106"/>
      <c r="C36" s="351">
        <f>Statewide!C36*0.4</f>
        <v>4635.4000000000005</v>
      </c>
      <c r="D36" s="107"/>
      <c r="E36" s="364">
        <f>Statewide!E36*0.4</f>
        <v>4635.4000000000005</v>
      </c>
      <c r="F36" s="205"/>
      <c r="G36" s="351">
        <f>Statewide!G36*0.4</f>
        <v>4635.4000000000005</v>
      </c>
      <c r="H36" s="203"/>
      <c r="I36" s="364">
        <f>Statewide!I36*0.4</f>
        <v>4635.4000000000005</v>
      </c>
      <c r="J36" s="205"/>
      <c r="K36" s="351">
        <f>Statewide!K36*0.4</f>
        <v>4635.4000000000005</v>
      </c>
      <c r="L36" s="203"/>
      <c r="M36" s="364">
        <f>Statewide!M36*0.4</f>
        <v>4635.4000000000005</v>
      </c>
      <c r="N36" s="205"/>
      <c r="O36" s="351">
        <f>Statewide!O36*0.4</f>
        <v>4635.4000000000005</v>
      </c>
      <c r="P36" s="203"/>
      <c r="Q36" s="364">
        <f>Statewide!Q36*0.4</f>
        <v>4635.4000000000005</v>
      </c>
      <c r="R36" s="205"/>
      <c r="S36" s="357">
        <f>Statewide!S36*0.4</f>
        <v>4635.4000000000005</v>
      </c>
      <c r="T36" s="203"/>
      <c r="U36" s="364">
        <f>Statewide!S36*0.4</f>
        <v>4635.4000000000005</v>
      </c>
      <c r="V36" s="205"/>
      <c r="W36" s="357">
        <f>Statewide!W36*0.4</f>
        <v>4635.4000000000005</v>
      </c>
      <c r="X36" s="203"/>
      <c r="Y36" s="367">
        <f>Statewide!Y36*0.4</f>
        <v>4635.4000000000005</v>
      </c>
      <c r="Z36" s="199"/>
      <c r="AA36" s="379">
        <f>SUM(B36:Z36)</f>
        <v>55624.80000000001</v>
      </c>
    </row>
    <row r="37" spans="1:29" s="88" customFormat="1" ht="12.75" customHeight="1" x14ac:dyDescent="0.3">
      <c r="A37" s="87"/>
      <c r="B37" s="106"/>
      <c r="C37" s="351"/>
      <c r="D37" s="107"/>
      <c r="E37" s="364"/>
      <c r="F37" s="205"/>
      <c r="G37" s="397"/>
      <c r="H37" s="203"/>
      <c r="I37" s="400"/>
      <c r="J37" s="205"/>
      <c r="K37" s="357"/>
      <c r="L37" s="203"/>
      <c r="M37" s="367"/>
      <c r="N37" s="205"/>
      <c r="O37" s="357"/>
      <c r="P37" s="203"/>
      <c r="Q37" s="367"/>
      <c r="R37" s="205"/>
      <c r="S37" s="357"/>
      <c r="T37" s="203"/>
      <c r="U37" s="367"/>
      <c r="V37" s="205"/>
      <c r="W37" s="357"/>
      <c r="X37" s="203"/>
      <c r="Y37" s="367"/>
      <c r="Z37" s="199"/>
      <c r="AA37" s="379"/>
    </row>
    <row r="38" spans="1:29" s="115" customFormat="1" ht="26" x14ac:dyDescent="0.25">
      <c r="A38" s="113" t="s">
        <v>55</v>
      </c>
      <c r="B38" s="202"/>
      <c r="C38" s="358">
        <f>C28-C3-C34-(C36-C4)</f>
        <v>110815.41000000002</v>
      </c>
      <c r="D38" s="358"/>
      <c r="E38" s="392">
        <f>E28-E3-E34-(E36-E4)</f>
        <v>69963.899999999994</v>
      </c>
      <c r="F38" s="358"/>
      <c r="G38" s="407">
        <f>G28-G3-G34-(G36-G4)</f>
        <v>58126.660000000011</v>
      </c>
      <c r="H38" s="358"/>
      <c r="I38" s="407">
        <f>I28-I3-I34-(I36-I4)</f>
        <v>110768.11000000002</v>
      </c>
      <c r="J38" s="358"/>
      <c r="K38" s="407">
        <f>K28-K3-K34-(K36-K4)</f>
        <v>85530.22</v>
      </c>
      <c r="L38" s="358"/>
      <c r="M38" s="407">
        <f>M28-M3-M34-(M36-M4)</f>
        <v>43945.319999999992</v>
      </c>
      <c r="N38" s="202"/>
      <c r="O38" s="358">
        <f>O28-O3-O34-(O36-O4)</f>
        <v>-4635.4000000000005</v>
      </c>
      <c r="P38" s="202"/>
      <c r="Q38" s="358">
        <f>Q28-Q3-Q34-(Q36-Q4)</f>
        <v>-4635.4000000000005</v>
      </c>
      <c r="R38" s="202"/>
      <c r="S38" s="358">
        <f>S28-S3-S34-(S36-S4)</f>
        <v>-4635.4000000000005</v>
      </c>
      <c r="T38" s="202"/>
      <c r="U38" s="358">
        <f>U28-U3-U34-(U36-U4)</f>
        <v>-4635.4000000000005</v>
      </c>
      <c r="V38" s="202"/>
      <c r="W38" s="358">
        <f>W28-W3-W34-(W36-W4)</f>
        <v>-4635.4000000000005</v>
      </c>
      <c r="X38" s="202"/>
      <c r="Y38" s="358">
        <f>Y28-Y3-Y34-(Y36-Y4)</f>
        <v>-4635.4000000000005</v>
      </c>
      <c r="Z38" s="202"/>
      <c r="AA38" s="358">
        <f>AA28-AA3-AA34-(AA36-AA4)</f>
        <v>451337.22000000003</v>
      </c>
      <c r="AB38" s="114"/>
      <c r="AC38" s="114"/>
    </row>
    <row r="40" spans="1:29" x14ac:dyDescent="0.25">
      <c r="A40" s="408" t="s">
        <v>98</v>
      </c>
    </row>
  </sheetData>
  <mergeCells count="12">
    <mergeCell ref="V1:W1"/>
    <mergeCell ref="X1:Y1"/>
    <mergeCell ref="L1:M1"/>
    <mergeCell ref="N1:O1"/>
    <mergeCell ref="P1:Q1"/>
    <mergeCell ref="R1:S1"/>
    <mergeCell ref="T1:U1"/>
    <mergeCell ref="B1:C1"/>
    <mergeCell ref="D1:E1"/>
    <mergeCell ref="F1:G1"/>
    <mergeCell ref="H1:I1"/>
    <mergeCell ref="J1: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E38"/>
  <sheetViews>
    <sheetView workbookViewId="0">
      <pane xSplit="1" topLeftCell="B1" activePane="topRight" state="frozen"/>
      <selection pane="topRight" activeCell="B2" sqref="B2"/>
    </sheetView>
  </sheetViews>
  <sheetFormatPr defaultColWidth="9.26953125" defaultRowHeight="13" x14ac:dyDescent="0.3"/>
  <cols>
    <col min="1" max="1" width="50.7265625" style="64" customWidth="1"/>
    <col min="2" max="2" width="9.7265625" style="186" customWidth="1"/>
    <col min="3" max="3" width="14.54296875" style="333" customWidth="1"/>
    <col min="4" max="4" width="9.7265625" style="188" customWidth="1"/>
    <col min="5" max="5" width="14.54296875" style="337" customWidth="1"/>
    <col min="6" max="6" width="9.7265625" style="186" customWidth="1"/>
    <col min="7" max="7" width="14.54296875" style="337" customWidth="1"/>
    <col min="8" max="8" width="9.7265625" style="186" customWidth="1"/>
    <col min="9" max="9" width="14.54296875" style="333" customWidth="1"/>
    <col min="10" max="10" width="9.7265625" style="186" customWidth="1"/>
    <col min="11" max="11" width="14.54296875" style="333" customWidth="1"/>
    <col min="12" max="12" width="9.7265625" style="186" customWidth="1"/>
    <col min="13" max="13" width="14.54296875" style="333" customWidth="1"/>
    <col min="14" max="14" width="9.7265625" style="186" hidden="1" customWidth="1"/>
    <col min="15" max="15" width="14.54296875" style="333" hidden="1" customWidth="1"/>
    <col min="16" max="16" width="9.7265625" style="186" hidden="1" customWidth="1"/>
    <col min="17" max="17" width="14.54296875" style="333" hidden="1" customWidth="1"/>
    <col min="18" max="18" width="9.7265625" style="186" hidden="1" customWidth="1"/>
    <col min="19" max="19" width="14.54296875" style="333" hidden="1" customWidth="1"/>
    <col min="20" max="20" width="9.7265625" style="186" hidden="1" customWidth="1"/>
    <col min="21" max="21" width="14.54296875" style="333" hidden="1" customWidth="1"/>
    <col min="22" max="22" width="9.7265625" style="186" hidden="1" customWidth="1"/>
    <col min="23" max="23" width="14.54296875" style="333" hidden="1" customWidth="1"/>
    <col min="24" max="24" width="9.7265625" style="186" hidden="1" customWidth="1"/>
    <col min="25" max="25" width="14.54296875" style="333" hidden="1" customWidth="1"/>
    <col min="26" max="26" width="9.7265625" style="186" customWidth="1"/>
    <col min="27" max="27" width="14.54296875" style="336" customWidth="1"/>
    <col min="28" max="28" width="11.7265625" style="63" bestFit="1" customWidth="1"/>
    <col min="29" max="29" width="11.7265625" style="64" bestFit="1" customWidth="1"/>
    <col min="30" max="16384" width="9.26953125" style="64"/>
  </cols>
  <sheetData>
    <row r="1" spans="1:31" ht="16.5" customHeight="1" x14ac:dyDescent="0.3">
      <c r="A1" s="27" t="s">
        <v>95</v>
      </c>
      <c r="B1" s="423" t="s">
        <v>0</v>
      </c>
      <c r="C1" s="423"/>
      <c r="D1" s="424" t="s">
        <v>1</v>
      </c>
      <c r="E1" s="424"/>
      <c r="F1" s="423" t="s">
        <v>2</v>
      </c>
      <c r="G1" s="423"/>
      <c r="H1" s="424" t="s">
        <v>3</v>
      </c>
      <c r="I1" s="424"/>
      <c r="J1" s="423" t="s">
        <v>4</v>
      </c>
      <c r="K1" s="423"/>
      <c r="L1" s="424" t="s">
        <v>5</v>
      </c>
      <c r="M1" s="424"/>
      <c r="N1" s="423" t="s">
        <v>6</v>
      </c>
      <c r="O1" s="423"/>
      <c r="P1" s="424" t="s">
        <v>7</v>
      </c>
      <c r="Q1" s="424"/>
      <c r="R1" s="423" t="s">
        <v>8</v>
      </c>
      <c r="S1" s="423"/>
      <c r="T1" s="424" t="s">
        <v>9</v>
      </c>
      <c r="U1" s="424"/>
      <c r="V1" s="423" t="s">
        <v>10</v>
      </c>
      <c r="W1" s="423"/>
      <c r="X1" s="424" t="s">
        <v>11</v>
      </c>
      <c r="Y1" s="424"/>
      <c r="Z1" s="425" t="s">
        <v>12</v>
      </c>
      <c r="AA1" s="425"/>
    </row>
    <row r="2" spans="1:31" ht="12.75" customHeight="1" x14ac:dyDescent="0.3">
      <c r="A2" s="65" t="s">
        <v>57</v>
      </c>
      <c r="B2" s="155" t="s">
        <v>13</v>
      </c>
      <c r="C2" s="323" t="s">
        <v>14</v>
      </c>
      <c r="D2" s="388" t="s">
        <v>13</v>
      </c>
      <c r="E2" s="389" t="s">
        <v>14</v>
      </c>
      <c r="F2" s="192" t="s">
        <v>13</v>
      </c>
      <c r="G2" s="323" t="s">
        <v>14</v>
      </c>
      <c r="H2" s="388" t="s">
        <v>13</v>
      </c>
      <c r="I2" s="389" t="s">
        <v>14</v>
      </c>
      <c r="J2" s="192" t="s">
        <v>13</v>
      </c>
      <c r="K2" s="323" t="s">
        <v>14</v>
      </c>
      <c r="L2" s="388" t="s">
        <v>13</v>
      </c>
      <c r="M2" s="389" t="s">
        <v>14</v>
      </c>
      <c r="N2" s="192" t="s">
        <v>13</v>
      </c>
      <c r="O2" s="323" t="s">
        <v>14</v>
      </c>
      <c r="P2" s="388" t="s">
        <v>13</v>
      </c>
      <c r="Q2" s="389" t="s">
        <v>14</v>
      </c>
      <c r="R2" s="192" t="s">
        <v>13</v>
      </c>
      <c r="S2" s="323" t="s">
        <v>14</v>
      </c>
      <c r="T2" s="388" t="s">
        <v>13</v>
      </c>
      <c r="U2" s="389" t="s">
        <v>14</v>
      </c>
      <c r="V2" s="192" t="s">
        <v>13</v>
      </c>
      <c r="W2" s="323" t="s">
        <v>14</v>
      </c>
      <c r="X2" s="388" t="s">
        <v>13</v>
      </c>
      <c r="Y2" s="389" t="s">
        <v>14</v>
      </c>
      <c r="Z2" s="179" t="s">
        <v>13</v>
      </c>
      <c r="AA2" s="344" t="s">
        <v>14</v>
      </c>
    </row>
    <row r="3" spans="1:31" ht="12.75" customHeight="1" x14ac:dyDescent="0.25">
      <c r="A3" s="66" t="s">
        <v>37</v>
      </c>
      <c r="B3" s="193">
        <f>'01'!B3+'02'!B3+'03'!B3+'04'!B3+'05'!B3+'07'!B3+'08'!B3+'09'!B3+'10'!B3+'11'!B3+'12'!B3+'16'!B3+'18'!B3+'20'!B3+'25'!B3+'26'!B3</f>
        <v>4854</v>
      </c>
      <c r="C3" s="324">
        <f>'01'!C3+'02'!C3+'03'!C3+'04'!C3+'05'!C3+'07'!C3+'08'!C3+'09'!C3+'10'!C3+'11'!C3+'12'!C3+'16'!C3+'18'!C3+'20'!C3+'25'!C3+'26'!C3</f>
        <v>46241.7</v>
      </c>
      <c r="D3" s="188">
        <f>'01'!D3+'02'!D3+'03'!D3+'04'!D3+'05'!D3+'07'!D3+'08'!D3+'09'!D3+'10'!D3+'11'!D3+'12'!D3+'16'!D3+'18'!D3+'20'!D3+'25'!D3+'26'!D3</f>
        <v>3632</v>
      </c>
      <c r="E3" s="337">
        <f>'01'!E3+'02'!E3+'03'!E3+'04'!E3+'05'!E3+'07'!E3+'08'!E3+'09'!E3+'10'!E3+'11'!E3+'12'!E3+'16'!E3+'18'!E3+'20'!E3+'25'!E3+'26'!E3</f>
        <v>32770.5</v>
      </c>
      <c r="F3" s="193">
        <f>'01'!F3+'02'!F3+'03'!F3+'04'!F3+'05'!F3+'07'!F3+'08'!F3+'09'!F3+'10'!F3+'11'!F3+'12'!F3+'16'!F3+'18'!F3+'20'!F3+'25'!F3+'26'!F3</f>
        <v>3323</v>
      </c>
      <c r="G3" s="324">
        <f>'01'!G3+'02'!G3+'03'!G3+'04'!G3+'05'!G3+'07'!G3+'08'!G3+'09'!G3+'10'!G3+'11'!G3+'12'!G3+'16'!G3+'18'!G3+'20'!G3+'25'!G3+'26'!G3</f>
        <v>27441</v>
      </c>
      <c r="H3" s="188">
        <f>'01'!H3+'02'!H3+'03'!H3+'04'!H3+'05'!H3+'07'!H3+'08'!H3+'09'!H3+'10'!H3+'11'!H3+'12'!H3+'16'!H3+'18'!H3+'20'!H3+'25'!H3+'26'!H3</f>
        <v>3723</v>
      </c>
      <c r="I3" s="337">
        <f>'01'!I3+'02'!I3+'03'!I3+'04'!I3+'05'!I3+'07'!I3+'08'!I3+'09'!I3+'10'!I3+'11'!I3+'12'!I3+'16'!I3+'18'!I3+'20'!I3+'25'!I3+'26'!I3</f>
        <v>31962.1</v>
      </c>
      <c r="J3" s="193">
        <f>'01'!J3+'02'!J3+'03'!J3+'04'!J3+'05'!J3+'07'!J3+'08'!J3+'09'!J3+'10'!J3+'11'!J3+'12'!J3+'16'!J3+'18'!J3+'20'!J3+'25'!J3+'26'!J3</f>
        <v>2869</v>
      </c>
      <c r="K3" s="324">
        <f>'01'!K3+'02'!K3+'03'!K3+'04'!K3+'05'!K3+'07'!K3+'08'!K3+'09'!K3+'10'!K3+'11'!K3+'12'!K3+'16'!K3+'18'!K3+'20'!K3+'25'!K3+'26'!K3</f>
        <v>24154.700000000004</v>
      </c>
      <c r="L3" s="188">
        <f>'01'!L3+'02'!L3+'03'!L3+'04'!L3+'05'!L3+'07'!L3+'08'!L3+'09'!L3+'10'!L3+'11'!L3+'12'!L3+'16'!L3+'18'!L3+'20'!L3+'25'!L3+'26'!L3</f>
        <v>2686</v>
      </c>
      <c r="M3" s="337">
        <f>'01'!M3+'02'!M3+'03'!M3+'04'!M3+'05'!M3+'07'!M3+'08'!M3+'09'!M3+'10'!M3+'11'!M3+'12'!M3+'16'!M3+'18'!M3+'20'!M3+'25'!M3+'26'!M3</f>
        <v>23391.8</v>
      </c>
      <c r="N3" s="193">
        <f>'01'!N3+'02'!N3+'03'!N3+'04'!N3+'05'!N3+'07'!N3+'08'!N3+'09'!N3+'10'!N3+'11'!N3+'12'!N3+'16'!N3+'18'!N3+'20'!N3+'25'!N3+'26'!N3</f>
        <v>0</v>
      </c>
      <c r="O3" s="324">
        <f>'01'!O3+'02'!O3+'03'!O3+'04'!O3+'05'!O3+'07'!O3+'08'!O3+'09'!O3+'10'!O3+'11'!O3+'12'!O3+'16'!O3+'18'!O3+'20'!O3+'25'!O3+'26'!O3</f>
        <v>0</v>
      </c>
      <c r="P3" s="188">
        <f>'01'!P3+'02'!P3+'03'!P3+'04'!P3+'05'!P3+'07'!P3+'08'!P3+'09'!P3+'10'!P3+'11'!P3+'12'!P3+'16'!P3+'18'!P3+'20'!P3+'25'!P3+'26'!P3</f>
        <v>0</v>
      </c>
      <c r="Q3" s="337">
        <f>'01'!Q3+'02'!Q3+'03'!Q3+'04'!Q3+'05'!Q3+'07'!Q3+'08'!Q3+'09'!Q3+'10'!Q3+'11'!Q3+'12'!Q3+'16'!Q3+'18'!Q3+'20'!Q3+'25'!Q3+'26'!Q3</f>
        <v>0</v>
      </c>
      <c r="R3" s="193">
        <f>'01'!R3+'02'!R3+'03'!R3+'04'!R3+'05'!R3+'07'!R3+'08'!R3+'09'!R3+'10'!R3+'11'!R3+'12'!R3+'16'!R3+'18'!R3+'20'!R3+'25'!R3+'26'!R3</f>
        <v>0</v>
      </c>
      <c r="S3" s="324">
        <f>'01'!S3+'02'!S3+'03'!S3+'04'!S3+'05'!S3+'07'!S3+'08'!S3+'09'!S3+'10'!S3+'11'!S3+'12'!S3+'16'!S3+'18'!S3+'20'!S3+'25'!S3+'26'!S3</f>
        <v>0</v>
      </c>
      <c r="T3" s="188">
        <f>'01'!T3+'02'!T3+'03'!T3+'04'!T3+'05'!T3+'07'!T3+'08'!T3+'09'!T3+'10'!T3+'11'!T3+'12'!T3+'16'!T3+'18'!T3+'20'!T3+'25'!T3+'26'!T3</f>
        <v>0</v>
      </c>
      <c r="U3" s="337">
        <f>'01'!U3+'02'!U3+'03'!U3+'04'!U3+'05'!U3+'07'!U3+'08'!U3+'09'!U3+'10'!U3+'11'!U3+'12'!U3+'16'!U3+'18'!U3+'20'!U3+'25'!U3+'26'!U3</f>
        <v>0</v>
      </c>
      <c r="V3" s="193">
        <f>'01'!V3+'02'!V3+'03'!V3+'04'!V3+'05'!V3+'07'!V3+'08'!V3+'09'!V3+'10'!V3+'11'!V3+'12'!V3+'16'!V3+'18'!V3+'20'!V3+'25'!V3+'26'!V3</f>
        <v>0</v>
      </c>
      <c r="W3" s="324">
        <f>'01'!W3+'02'!W3+'03'!W3+'04'!W3+'05'!W3+'07'!W3+'08'!W3+'09'!W3+'10'!W3+'11'!W3+'12'!W3+'16'!W3+'18'!W3+'20'!W3+'25'!W3+'26'!W3</f>
        <v>0</v>
      </c>
      <c r="X3" s="188">
        <f>'01'!X3+'02'!X3+'03'!X3+'04'!X3+'05'!X3+'07'!X3+'08'!X3+'09'!X3+'10'!X3+'11'!X3+'12'!X3+'16'!X3+'18'!X3+'20'!X3+'25'!X3+'26'!X3</f>
        <v>0</v>
      </c>
      <c r="Y3" s="337">
        <f>'01'!Y3+'02'!Y3+'03'!Y3+'04'!Y3+'05'!Y3+'07'!Y3+'08'!Y3+'09'!Y3+'10'!Y3+'11'!Y3+'12'!Y3+'16'!Y3+'18'!Y3+'20'!Y3+'25'!Y3+'26'!Y3</f>
        <v>0</v>
      </c>
      <c r="Z3" s="180">
        <f>B3+D3+F3+H3+J3+L3+N3+P3+R3+T3+V3+X3</f>
        <v>21087</v>
      </c>
      <c r="AA3" s="345">
        <f>C3+E3+G3+I3+K3+M3+O3+Q3+S3+U3+W3+Y3</f>
        <v>185961.8</v>
      </c>
      <c r="AC3" s="68"/>
    </row>
    <row r="4" spans="1:31" ht="12.75" customHeight="1" x14ac:dyDescent="0.25">
      <c r="A4" s="69" t="s">
        <v>38</v>
      </c>
      <c r="B4" s="193"/>
      <c r="C4" s="325">
        <f>'01'!C4+'02'!C4+'03'!C4+'04'!C4+'05'!C4+'07'!C4+'08'!C4+'09'!C4+'10'!C4+'11'!C4+'12'!C4+'16'!C4+'18'!C4+'20'!C4+'25'!C4+'26'!C4</f>
        <v>9412</v>
      </c>
      <c r="E4" s="335">
        <f>'01'!E4+'02'!E4+'03'!E4+'04'!E4+'05'!E4+'07'!E4+'08'!E4+'09'!E4+'10'!E4+'11'!E4+'12'!E4+'16'!E4+'18'!E4+'20'!E4+'25'!E4+'26'!E4</f>
        <v>7026</v>
      </c>
      <c r="F4" s="193"/>
      <c r="G4" s="325">
        <f>'01'!G4+'02'!G4+'03'!G4+'04'!G4+'05'!G4+'07'!G4+'08'!G4+'09'!G4+'10'!G4+'11'!G4+'12'!G4+'16'!G4+'18'!G4+'20'!G4+'25'!G4+'26'!G4</f>
        <v>6332</v>
      </c>
      <c r="H4" s="188"/>
      <c r="I4" s="335">
        <f>'01'!I4+'02'!I4+'03'!I4+'04'!I4+'05'!I4+'07'!I4+'08'!I4+'09'!I4+'10'!I4+'11'!I4+'12'!I4+'16'!I4+'18'!I4+'20'!I4+'25'!I4+'26'!I4</f>
        <v>7174</v>
      </c>
      <c r="J4" s="193"/>
      <c r="K4" s="325">
        <f>'01'!K4+'02'!K4+'03'!K4+'04'!K4+'05'!K4+'07'!K4+'08'!K4+'09'!K4+'10'!K4+'11'!K4+'12'!K4+'16'!K4+'18'!K4+'20'!K4+'25'!K4+'26'!K4</f>
        <v>5500</v>
      </c>
      <c r="L4" s="188"/>
      <c r="M4" s="335">
        <f>'01'!M4+'02'!M4+'03'!M4+'04'!M4+'05'!M4+'07'!M4+'08'!M4+'09'!M4+'10'!M4+'11'!M4+'12'!M4+'16'!M4+'18'!M4+'20'!M4+'25'!M4+'26'!M4</f>
        <v>5072</v>
      </c>
      <c r="N4" s="193"/>
      <c r="O4" s="325">
        <f>'01'!O4+'02'!O4+'03'!O4+'04'!O4+'05'!O4+'07'!O4+'08'!O4+'09'!O4+'10'!O4+'11'!O4+'12'!O4+'16'!O4+'18'!O4+'20'!O4+'25'!O4+'26'!O4</f>
        <v>0</v>
      </c>
      <c r="P4" s="188"/>
      <c r="Q4" s="335">
        <f>'01'!Q4+'02'!Q4+'03'!Q4+'04'!Q4+'05'!Q4+'07'!Q4+'08'!Q4+'09'!Q4+'10'!Q4+'11'!Q4+'12'!Q4+'16'!Q4+'18'!Q4+'20'!Q4+'25'!Q4+'26'!Q4</f>
        <v>0</v>
      </c>
      <c r="R4" s="193"/>
      <c r="S4" s="325">
        <f>'01'!S4+'02'!S4+'03'!S4+'04'!S4+'05'!S4+'07'!S4+'08'!S4+'09'!S4+'10'!S4+'11'!S4+'12'!S4+'16'!S4+'18'!S4+'20'!S4+'25'!S4+'26'!S4</f>
        <v>0</v>
      </c>
      <c r="T4" s="188"/>
      <c r="U4" s="335">
        <f>'01'!U4+'02'!U4+'03'!U4+'04'!U4+'05'!U4+'07'!U4+'08'!U4+'09'!U4+'10'!U4+'11'!U4+'12'!U4+'16'!U4+'18'!U4+'20'!U4+'25'!U4+'26'!U4</f>
        <v>0</v>
      </c>
      <c r="V4" s="193"/>
      <c r="W4" s="325">
        <f>'01'!W4+'02'!W4+'03'!W4+'04'!W4+'05'!W4+'07'!W4+'08'!W4+'09'!W4+'10'!W4+'11'!W4+'12'!W4+'16'!W4+'18'!W4+'20'!W4+'25'!W4+'26'!W4</f>
        <v>0</v>
      </c>
      <c r="X4" s="188"/>
      <c r="Y4" s="335">
        <f>'01'!Y4+'02'!Y4+'03'!Y4+'04'!Y4+'05'!Y4+'07'!Y4+'08'!Y4+'09'!Y4+'10'!Y4+'11'!Y4+'12'!Y4+'16'!Y4+'18'!Y4+'20'!Y4+'25'!Y4+'26'!Y4</f>
        <v>0</v>
      </c>
      <c r="Z4" s="180"/>
      <c r="AA4" s="345">
        <f>C4+E4+G4+I4+K4+M4+O4+Q4+S4+U4+W4+Y4</f>
        <v>40516</v>
      </c>
      <c r="AC4" s="67"/>
    </row>
    <row r="5" spans="1:31" ht="12.75" customHeight="1" x14ac:dyDescent="0.3">
      <c r="A5" s="65" t="s">
        <v>15</v>
      </c>
      <c r="B5" s="193"/>
      <c r="C5" s="326">
        <f>SUM(C3:C4)</f>
        <v>55653.7</v>
      </c>
      <c r="E5" s="342">
        <f>SUM(E3:E4)</f>
        <v>39796.5</v>
      </c>
      <c r="F5" s="193"/>
      <c r="G5" s="326">
        <f>SUM(G3:G4)</f>
        <v>33773</v>
      </c>
      <c r="H5" s="188"/>
      <c r="I5" s="342">
        <f>SUM(I3:I4)</f>
        <v>39136.1</v>
      </c>
      <c r="J5" s="193"/>
      <c r="K5" s="326">
        <f>SUM(K3:K4)</f>
        <v>29654.700000000004</v>
      </c>
      <c r="L5" s="188"/>
      <c r="M5" s="342">
        <f>SUM(M3:M4)</f>
        <v>28463.8</v>
      </c>
      <c r="N5" s="193"/>
      <c r="O5" s="326">
        <f>SUM(O3:O4)</f>
        <v>0</v>
      </c>
      <c r="P5" s="188"/>
      <c r="Q5" s="342">
        <f>SUM(Q3:Q4)</f>
        <v>0</v>
      </c>
      <c r="R5" s="193"/>
      <c r="S5" s="326">
        <f>SUM(S3:S4)</f>
        <v>0</v>
      </c>
      <c r="T5" s="188"/>
      <c r="U5" s="342">
        <f>SUM(U3:U4)</f>
        <v>0</v>
      </c>
      <c r="V5" s="193"/>
      <c r="W5" s="326">
        <f>SUM(W3:W4)</f>
        <v>0</v>
      </c>
      <c r="X5" s="188"/>
      <c r="Y5" s="342">
        <f>SUM(Y3:Y4)</f>
        <v>0</v>
      </c>
      <c r="Z5" s="180"/>
      <c r="AA5" s="346">
        <f>C5+E5+G5+I5+K5+M5+O5+Q5+S5+U5+W5+Y5</f>
        <v>226477.8</v>
      </c>
      <c r="AB5" s="117"/>
      <c r="AC5" s="68"/>
    </row>
    <row r="6" spans="1:31" ht="12.75" customHeight="1" x14ac:dyDescent="0.3">
      <c r="A6" s="69"/>
      <c r="B6" s="193"/>
      <c r="C6" s="326"/>
      <c r="E6" s="342"/>
      <c r="F6" s="193"/>
      <c r="G6" s="326"/>
      <c r="H6" s="188"/>
      <c r="I6" s="342"/>
      <c r="J6" s="193"/>
      <c r="K6" s="326"/>
      <c r="L6" s="188"/>
      <c r="M6" s="342"/>
      <c r="N6" s="193"/>
      <c r="O6" s="326"/>
      <c r="P6" s="188"/>
      <c r="Q6" s="342"/>
      <c r="R6" s="193"/>
      <c r="S6" s="326"/>
      <c r="T6" s="188"/>
      <c r="U6" s="342"/>
      <c r="V6" s="193"/>
      <c r="W6" s="326"/>
      <c r="X6" s="188"/>
      <c r="Y6" s="342"/>
      <c r="Z6" s="180"/>
      <c r="AA6" s="347"/>
      <c r="AC6" s="386"/>
    </row>
    <row r="7" spans="1:31" s="69" customFormat="1" ht="12.75" customHeight="1" x14ac:dyDescent="0.25">
      <c r="A7" s="69" t="s">
        <v>58</v>
      </c>
      <c r="B7" s="196"/>
      <c r="C7" s="324">
        <f>'01'!C7+'02'!C7+'03'!C7+'04'!C7+'05'!C7+'07'!C7+'08'!C7+'09'!C7+'10'!C7+'11'!C7+'12'!C7+'16'!C7+'18'!C7+'20'!C7+'25'!C7+'26'!C7</f>
        <v>1970650.8399999999</v>
      </c>
      <c r="D7" s="188"/>
      <c r="E7" s="337">
        <f>'01'!E7+'02'!E7+'03'!E7+'04'!E7+'05'!E7+'07'!E7+'08'!E7+'09'!E7+'10'!E7+'11'!E7+'12'!E7+'16'!E7+'18'!E7+'20'!E7+'25'!E7+'26'!E7</f>
        <v>1220979.53</v>
      </c>
      <c r="F7" s="196"/>
      <c r="G7" s="324">
        <f>'01'!G7+'02'!G7+'03'!G7+'04'!G7+'05'!G7+'07'!G7+'08'!G7+'09'!G7+'10'!G7+'11'!G7+'12'!G7+'16'!G7+'18'!G7+'20'!G7+'25'!G7+'26'!G7</f>
        <v>1162809.01</v>
      </c>
      <c r="H7" s="188"/>
      <c r="I7" s="337">
        <f>'01'!I7+'02'!I7+'03'!I7+'04'!I7+'05'!I7+'07'!I7+'08'!I7+'09'!I7+'10'!I7+'11'!I7+'12'!I7+'16'!I7+'18'!I7+'20'!I7+'25'!I7+'26'!I7</f>
        <v>1132153.5900000001</v>
      </c>
      <c r="J7" s="196"/>
      <c r="K7" s="324">
        <v>912201.95</v>
      </c>
      <c r="L7" s="188"/>
      <c r="M7" s="337">
        <f>'01'!M7+'02'!M7+'03'!M7+'04'!M7+'05'!M7+'07'!M7+'08'!M7+'09'!M7+'10'!M7+'11'!M7+'12'!M7+'16'!M7+'18'!M7+'20'!M7+'25'!M7+'26'!M7</f>
        <v>820929.18</v>
      </c>
      <c r="N7" s="196"/>
      <c r="O7" s="324">
        <f>'01'!O7+'02'!O7+'03'!O7+'04'!O7+'05'!O7+'07'!O7+'08'!O7+'09'!O7+'10'!O7+'11'!O7+'12'!O7+'16'!O7+'18'!O7+'20'!O7+'25'!O7+'26'!O7</f>
        <v>0</v>
      </c>
      <c r="P7" s="188"/>
      <c r="Q7" s="337">
        <f>'01'!Q7+'02'!Q7+'03'!Q7+'04'!Q7+'05'!Q7+'07'!Q7+'08'!Q7+'09'!Q7+'10'!Q7+'11'!Q7+'12'!Q7+'16'!Q7+'18'!Q7+'20'!Q7+'25'!Q7+'26'!Q7</f>
        <v>0</v>
      </c>
      <c r="R7" s="196"/>
      <c r="S7" s="324">
        <f>'01'!S7+'02'!S7+'03'!S7+'04'!S7+'05'!S7+'07'!S7+'08'!S7+'09'!S7+'10'!S7+'11'!S7+'12'!S7+'16'!S7+'18'!S7+'20'!S7+'25'!S7+'26'!S7</f>
        <v>0</v>
      </c>
      <c r="T7" s="188"/>
      <c r="U7" s="337">
        <f>'01'!U7+'02'!U7+'03'!U7+'04'!U7+'05'!U7+'07'!U7+'08'!U7+'09'!U7+'10'!U7+'11'!U7+'12'!U7+'16'!U7+'18'!U7+'20'!U7+'25'!U7+'26'!U7</f>
        <v>0</v>
      </c>
      <c r="V7" s="196"/>
      <c r="W7" s="324">
        <f>'01'!W7+'02'!W7+'03'!W7+'04'!W7+'05'!W7+'07'!W7+'08'!W7+'09'!W7+'10'!W7+'11'!W7+'12'!W7+'16'!W7+'18'!W7+'20'!W7+'25'!W7+'26'!W7</f>
        <v>0</v>
      </c>
      <c r="X7" s="188"/>
      <c r="Y7" s="337">
        <f>'01'!Y7+'02'!Y7+'03'!Y7+'04'!Y7+'05'!Y7+'07'!Y7+'08'!Y7+'09'!Y7+'10'!Y7+'11'!Y7+'12'!Y7+'16'!Y7+'18'!Y7+'20'!Y7+'25'!Y7+'26'!Y7</f>
        <v>0</v>
      </c>
      <c r="Z7" s="180"/>
      <c r="AA7" s="345">
        <f>C7+E7+G7+I7+K7+M7+O7+Q7+S7+U7+W7+Y7</f>
        <v>7219724.0999999996</v>
      </c>
      <c r="AB7" s="72"/>
      <c r="AC7" s="26"/>
      <c r="AD7" s="70"/>
    </row>
    <row r="8" spans="1:31" ht="12.75" customHeight="1" x14ac:dyDescent="0.3">
      <c r="A8" s="65"/>
      <c r="B8" s="196"/>
      <c r="C8" s="326"/>
      <c r="E8" s="342"/>
      <c r="F8" s="196"/>
      <c r="G8" s="326"/>
      <c r="H8" s="188"/>
      <c r="I8" s="337"/>
      <c r="J8" s="196"/>
      <c r="K8" s="326"/>
      <c r="L8" s="188"/>
      <c r="M8" s="342"/>
      <c r="N8" s="196"/>
      <c r="O8" s="326"/>
      <c r="P8" s="188"/>
      <c r="Q8" s="342"/>
      <c r="R8" s="196"/>
      <c r="S8" s="326"/>
      <c r="T8" s="188"/>
      <c r="U8" s="342"/>
      <c r="V8" s="196"/>
      <c r="W8" s="326"/>
      <c r="X8" s="188"/>
      <c r="Y8" s="342"/>
      <c r="Z8" s="180"/>
      <c r="AA8" s="347"/>
      <c r="AC8" s="73"/>
    </row>
    <row r="9" spans="1:31" ht="12.75" customHeight="1" x14ac:dyDescent="0.3">
      <c r="A9" s="65" t="s">
        <v>23</v>
      </c>
      <c r="B9" s="193"/>
      <c r="C9" s="324"/>
      <c r="F9" s="193"/>
      <c r="G9" s="324"/>
      <c r="H9" s="188"/>
      <c r="I9" s="337"/>
      <c r="J9" s="193"/>
      <c r="K9" s="324"/>
      <c r="L9" s="188"/>
      <c r="M9" s="337"/>
      <c r="N9" s="193"/>
      <c r="O9" s="324"/>
      <c r="P9" s="188"/>
      <c r="Q9" s="337"/>
      <c r="R9" s="193"/>
      <c r="S9" s="324"/>
      <c r="T9" s="188"/>
      <c r="U9" s="337"/>
      <c r="V9" s="193"/>
      <c r="W9" s="324"/>
      <c r="X9" s="188"/>
      <c r="Y9" s="337"/>
      <c r="Z9" s="180"/>
      <c r="AA9" s="347"/>
      <c r="AC9" s="2"/>
    </row>
    <row r="10" spans="1:31" ht="12.75" customHeight="1" x14ac:dyDescent="0.25">
      <c r="A10" s="69" t="s">
        <v>25</v>
      </c>
      <c r="B10" s="193">
        <f>'01'!B10+'02'!B10+'03'!B10+'04'!B10+'05'!B10+'07'!B10+'08'!B10+'09'!B10+'10'!B10+'11'!B10+'12'!B10+'16'!B10+'18'!B10+'20'!B10+'25'!B10+'26'!B10</f>
        <v>2418</v>
      </c>
      <c r="C10" s="324">
        <f>'01'!C10+'02'!C10+'03'!C10+'04'!C10+'05'!C10+'07'!C10+'08'!C10+'09'!C10+'10'!C10+'11'!C10+'12'!C10+'16'!C10+'18'!C10+'20'!C10+'25'!C10+'26'!C10</f>
        <v>116355.8</v>
      </c>
      <c r="D10" s="188">
        <f>'01'!D10+'02'!D10+'03'!D10+'04'!D10+'05'!D10+'07'!D10+'08'!D10+'09'!D10+'10'!D10+'11'!D10+'12'!D10+'16'!D10+'18'!D10+'20'!D10+'25'!D10+'26'!D10</f>
        <v>1647</v>
      </c>
      <c r="E10" s="337">
        <f>'01'!E10+'02'!E10+'03'!E10+'04'!E10+'05'!E10+'07'!E10+'08'!E10+'09'!E10+'10'!E10+'11'!E10+'12'!E10+'16'!E10+'18'!E10+'20'!E10+'25'!E10+'26'!E10</f>
        <v>79646.320000000007</v>
      </c>
      <c r="F10" s="160">
        <f>'01'!F10+'02'!F10+'03'!F10+'04'!F10+'05'!F10+'07'!F10+'08'!F10+'09'!F10+'10'!F10+'11'!F10+'12'!F10+'16'!F10+'18'!F10+'20'!F10+'25'!F10+'26'!F10</f>
        <v>1546</v>
      </c>
      <c r="G10" s="438">
        <f>'01'!G10+'02'!G10+'03'!G10+'04'!G10+'05'!G10+'07'!G10+'08'!G10+'09'!G10+'10'!G10+'11'!G10+'12'!G10+'16'!G10+'18'!G10+'20'!G10+'25'!G10+'26'!G10</f>
        <v>83191.67</v>
      </c>
      <c r="H10" s="188">
        <f>'01'!H10+'02'!H10+'03'!H10+'04'!H10+'05'!H10+'07'!H10+'08'!H10+'09'!H10+'10'!H10+'11'!H10+'12'!H10+'16'!H10+'18'!H10+'20'!H10+'25'!H10+'26'!H10</f>
        <v>1824</v>
      </c>
      <c r="I10" s="337">
        <f>'01'!I10+'02'!I10+'03'!I10+'04'!I10+'05'!I10+'07'!I10+'08'!I10+'09'!I10+'10'!I10+'11'!I10+'12'!I10+'16'!I10+'18'!I10+'20'!I10+'25'!I10+'26'!I10</f>
        <v>92512.37</v>
      </c>
      <c r="J10" s="193">
        <f>'01'!J10+'02'!J10+'03'!J10+'04'!J10+'05'!J10+'07'!J10+'08'!J10+'09'!J10+'10'!J10+'11'!J10+'12'!J10+'16'!J10+'18'!J10+'20'!J10+'25'!J10+'26'!J10</f>
        <v>1402</v>
      </c>
      <c r="K10" s="324">
        <f>'01'!K10+'02'!K10+'03'!K10+'04'!K10+'05'!K10+'07'!K10+'08'!K10+'09'!K10+'10'!K10+'11'!K10+'12'!K10+'16'!K10+'18'!K10+'20'!K10+'25'!K10+'26'!K10</f>
        <v>75865.650000000009</v>
      </c>
      <c r="L10" s="188">
        <f>'01'!L10+'02'!L10+'03'!L10+'04'!L10+'05'!L10+'07'!L10+'08'!L10+'09'!L10+'10'!L10+'11'!L10+'12'!L10+'16'!L10+'18'!L10+'20'!L10+'25'!L10+'26'!L10</f>
        <v>1184</v>
      </c>
      <c r="M10" s="337">
        <f>'01'!M10+'02'!M10+'03'!M10+'04'!M10+'05'!M10+'07'!M10+'08'!M10+'09'!M10+'10'!M10+'11'!M10+'12'!M10+'16'!M10+'18'!M10+'20'!M10+'25'!M10+'26'!M10</f>
        <v>63128.81</v>
      </c>
      <c r="N10" s="193">
        <f>'01'!N10+'02'!N10+'03'!N10+'04'!N10+'05'!N10+'07'!N10+'08'!N10+'09'!N10+'10'!N10+'11'!N10+'12'!N10+'16'!N10+'18'!N10+'20'!N10+'25'!N10+'26'!N10</f>
        <v>0</v>
      </c>
      <c r="O10" s="324">
        <f>'01'!O10+'02'!O10+'03'!O10+'04'!O10+'05'!O10+'07'!O10+'08'!O10+'09'!O10+'10'!O10+'11'!O10+'12'!O10+'16'!O10+'18'!O10+'20'!O10+'25'!O10+'26'!O10</f>
        <v>0</v>
      </c>
      <c r="P10" s="188">
        <f>'01'!P10+'02'!P10+'03'!P10+'04'!P10+'05'!P10+'07'!P10+'08'!P10+'09'!P10+'10'!P10+'11'!P10+'12'!P10+'16'!P10+'18'!P10+'20'!P10+'25'!P10+'26'!P10</f>
        <v>0</v>
      </c>
      <c r="Q10" s="337">
        <f>'01'!Q10+'02'!Q10+'03'!Q10+'04'!Q10+'05'!Q10+'07'!Q10+'08'!Q10+'09'!Q10+'10'!Q10+'11'!Q10+'12'!Q10+'16'!Q10+'18'!Q10+'20'!Q10+'25'!Q10+'26'!Q10</f>
        <v>0</v>
      </c>
      <c r="R10" s="193">
        <f>'01'!R10+'02'!R10+'03'!R10+'04'!R10+'05'!R10+'07'!R10+'08'!R10+'09'!R10+'10'!R10+'11'!R10+'12'!R10+'16'!R10+'18'!R10+'20'!R10+'25'!R10+'26'!R10</f>
        <v>0</v>
      </c>
      <c r="S10" s="324">
        <f>'01'!S10+'02'!S10+'03'!S10+'04'!S10+'05'!S10+'07'!S10+'08'!S10+'09'!S10+'10'!S10+'11'!S10+'12'!S10+'16'!S10+'18'!S10+'20'!S10+'25'!S10+'26'!S10</f>
        <v>0</v>
      </c>
      <c r="T10" s="188">
        <f>'01'!T10+'02'!T10+'03'!T10+'04'!T10+'05'!T10+'07'!T10+'08'!T10+'09'!T10+'10'!T10+'11'!T10+'12'!T10+'16'!T10+'18'!T10+'20'!T10+'25'!T10+'26'!T10</f>
        <v>0</v>
      </c>
      <c r="U10" s="337">
        <f>'01'!U10+'02'!U10+'03'!U10+'04'!U10+'05'!U10+'07'!U10+'08'!U10+'09'!U10+'10'!U10+'11'!U10+'12'!U10+'16'!U10+'18'!U10+'20'!U10+'25'!U10+'26'!U10</f>
        <v>0</v>
      </c>
      <c r="V10" s="193">
        <f>'01'!V10+'02'!V10+'03'!V10+'04'!V10+'05'!V10+'07'!V10+'08'!V10+'09'!V10+'10'!V10+'11'!V10+'12'!V10+'16'!V10+'18'!V10+'20'!V10+'25'!V10+'26'!V10</f>
        <v>0</v>
      </c>
      <c r="W10" s="324">
        <f>'01'!W10+'02'!W10+'03'!W10+'04'!W10+'05'!W10+'07'!W10+'08'!W10+'09'!W10+'10'!W10+'11'!W10+'12'!W10+'16'!W10+'18'!W10+'20'!W10+'25'!W10+'26'!W10</f>
        <v>0</v>
      </c>
      <c r="X10" s="188">
        <f>'01'!X10+'02'!X10+'03'!X10+'04'!X10+'05'!X10+'07'!X10+'08'!X10+'09'!X10+'10'!X10+'11'!X10+'12'!X10+'16'!X10+'18'!X10+'20'!X10+'25'!X10+'26'!X10</f>
        <v>0</v>
      </c>
      <c r="Y10" s="337">
        <f>'01'!Y10+'02'!Y10+'03'!Y10+'04'!Y10+'05'!Y10+'07'!Y10+'08'!Y10+'09'!Y10+'10'!Y10+'11'!Y10+'12'!Y10+'16'!Y10+'18'!Y10+'20'!Y10+'25'!Y10+'26'!Y10</f>
        <v>0</v>
      </c>
      <c r="Z10" s="180">
        <f>B10+D10+F10+H10+J10+L10+N10+P10+R10+T10+V10+X10</f>
        <v>10021</v>
      </c>
      <c r="AA10" s="345">
        <f t="shared" ref="Z10:AA12" si="0">C10+E10+G10+I10+K10+M10+O10+Q10+S10+U10+W10+Y10</f>
        <v>510700.62</v>
      </c>
      <c r="AB10" s="74"/>
      <c r="AC10" s="385"/>
      <c r="AE10" s="73"/>
    </row>
    <row r="11" spans="1:31" ht="12.75" customHeight="1" x14ac:dyDescent="0.25">
      <c r="A11" s="2" t="s">
        <v>93</v>
      </c>
      <c r="B11" s="193">
        <f>'01'!B11+'02'!B11+'03'!B11+'04'!B11+'05'!B11+'07'!B11+'08'!B11+'09'!B11+'10'!B11+'11'!B11+'12'!B11+'16'!B11+'18'!B11+'20'!B11+'25'!B11+'26'!B11</f>
        <v>243</v>
      </c>
      <c r="C11" s="324">
        <f>'01'!C11+'02'!C11+'03'!C11+'04'!C11+'05'!C11+'07'!C11+'08'!C11+'09'!C11+'10'!C11+'11'!C11+'12'!C11+'16'!C11+'18'!C11+'20'!C11+'25'!C11+'26'!C11</f>
        <v>4644</v>
      </c>
      <c r="D11" s="188">
        <f>'01'!D11+'02'!D11+'03'!D11+'04'!D11+'05'!D11+'07'!D11+'08'!D11+'09'!D11+'10'!D11+'11'!D11+'12'!D11+'16'!D11+'18'!D11+'20'!D11+'25'!D11+'26'!D11</f>
        <v>68</v>
      </c>
      <c r="E11" s="337">
        <f>'01'!E11+'02'!E11+'03'!E11+'04'!E11+'05'!E11+'07'!E11+'08'!E11+'09'!E11+'10'!E11+'11'!E11+'12'!E11+'16'!E11+'18'!E11+'20'!E11+'25'!E11+'26'!E11</f>
        <v>1023.23</v>
      </c>
      <c r="F11" s="193">
        <f>'01'!F11+'02'!F11+'03'!F11+'04'!F11+'05'!F11+'07'!F11+'08'!F11+'09'!F11+'10'!F11+'11'!F11+'12'!F11+'16'!F11+'18'!F11+'20'!F11+'25'!F11+'26'!F11</f>
        <v>34</v>
      </c>
      <c r="G11" s="324">
        <f>'01'!G11+'02'!G11+'03'!G11+'04'!G11+'05'!G11+'07'!G11+'08'!G11+'09'!G11+'10'!G11+'11'!G11+'12'!G11+'16'!G11+'18'!G11+'20'!G11+'25'!G11+'26'!G11</f>
        <v>944.45</v>
      </c>
      <c r="H11" s="188">
        <f>'01'!H11+'02'!H11+'03'!H11+'04'!H11+'05'!H11+'07'!H11+'08'!H11+'09'!H11+'10'!H11+'11'!H11+'12'!H11+'16'!H11+'18'!H11+'20'!H11+'25'!H11+'26'!H11</f>
        <v>37</v>
      </c>
      <c r="I11" s="337">
        <f>'01'!I11+'02'!I11+'03'!I11+'04'!I11+'05'!I11+'07'!I11+'08'!I11+'09'!I11+'10'!I11+'11'!I11+'12'!I11+'16'!I11+'18'!I11+'20'!I11+'25'!I11+'26'!I11</f>
        <v>446.51</v>
      </c>
      <c r="J11" s="193">
        <f>'01'!J11+'02'!J11+'03'!J11+'04'!J11+'05'!J11+'07'!J11+'08'!J11+'09'!J11+'10'!J11+'11'!J11+'12'!J11+'16'!J11+'18'!J11+'20'!J11+'25'!J11+'26'!J11</f>
        <v>26</v>
      </c>
      <c r="K11" s="324">
        <f>'01'!K11+'02'!K11+'03'!K11+'04'!K11+'05'!K11+'07'!K11+'08'!K11+'09'!K11+'10'!K11+'11'!K11+'12'!K11+'16'!K11+'18'!K11+'20'!K11+'25'!K11+'26'!K11</f>
        <v>338.86999999999995</v>
      </c>
      <c r="L11" s="188">
        <f>'01'!L11+'02'!L11+'03'!L11+'04'!L11+'05'!L11+'07'!L11+'08'!L11+'09'!L11+'10'!L11+'11'!L11+'12'!L11+'16'!L11+'18'!L11+'20'!L11+'25'!L11+'26'!L11</f>
        <v>36</v>
      </c>
      <c r="M11" s="337">
        <f>'01'!M11+'02'!M11+'03'!M11+'04'!M11+'05'!M11+'07'!M11+'08'!M11+'09'!M11+'10'!M11+'11'!M11+'12'!M11+'16'!M11+'18'!M11+'20'!M11+'25'!M11+'26'!M11</f>
        <v>-261.29000000000002</v>
      </c>
      <c r="N11" s="193">
        <f>'01'!N11+'02'!N11+'03'!N11+'04'!N11+'05'!N11+'07'!N11+'08'!N11+'09'!N11+'10'!N11+'11'!N11+'12'!N11+'16'!N11+'18'!N11+'20'!N11+'25'!N11+'26'!N11</f>
        <v>0</v>
      </c>
      <c r="O11" s="324">
        <f>'01'!O11+'02'!O11+'03'!O11+'04'!O11+'05'!O11+'07'!O11+'08'!O11+'09'!O11+'10'!O11+'11'!O11+'12'!O11+'16'!O11+'18'!O11+'20'!O11+'25'!O11+'26'!O11</f>
        <v>0</v>
      </c>
      <c r="P11" s="188">
        <f>'01'!P11+'02'!P11+'03'!P11+'04'!P11+'05'!P11+'07'!P11+'08'!P11+'09'!P11+'10'!P11+'11'!P11+'12'!P11+'16'!P11+'18'!P11+'20'!P11+'25'!P11+'26'!P11</f>
        <v>0</v>
      </c>
      <c r="Q11" s="337">
        <f>'01'!Q11+'02'!Q11+'03'!Q11+'04'!Q11+'05'!Q11+'07'!Q11+'08'!Q11+'09'!Q11+'10'!Q11+'11'!Q11+'12'!Q11+'16'!Q11+'18'!Q11+'20'!Q11+'25'!Q11+'26'!Q11</f>
        <v>0</v>
      </c>
      <c r="R11" s="193">
        <f>'01'!R11+'02'!R11+'03'!R11+'04'!R11+'05'!R11+'07'!R11+'08'!R11+'09'!R11+'10'!R11+'11'!R11+'12'!R11+'16'!R11+'18'!R11+'20'!R11+'25'!R11+'26'!R11</f>
        <v>0</v>
      </c>
      <c r="S11" s="324">
        <f>'01'!S11+'02'!S11+'03'!S11+'04'!S11+'05'!S11+'07'!S11+'08'!S11+'09'!S11+'10'!S11+'11'!S11+'12'!S11+'16'!S11+'18'!S11+'20'!S11+'25'!S11+'26'!S11</f>
        <v>0</v>
      </c>
      <c r="T11" s="188">
        <f>'01'!T11+'02'!T11+'03'!T11+'04'!T11+'05'!T11+'07'!T11+'08'!T11+'09'!T11+'10'!T11+'11'!T11+'12'!T11+'16'!T11+'18'!T11+'20'!T11+'25'!T11+'26'!T11</f>
        <v>0</v>
      </c>
      <c r="U11" s="337">
        <f>'01'!U11+'02'!U11+'03'!U11+'04'!U11+'05'!U11+'07'!U11+'08'!U11+'09'!U11+'10'!U11+'11'!U11+'12'!U11+'16'!U11+'18'!U11+'20'!U11+'25'!U11+'26'!U11</f>
        <v>0</v>
      </c>
      <c r="V11" s="193">
        <f>'01'!V11+'02'!V11+'03'!V11+'04'!V11+'05'!V11+'07'!V11+'08'!V11+'09'!V11+'10'!V11+'11'!V11+'12'!V11+'16'!V11+'18'!V11+'20'!V11+'25'!V11+'26'!V11</f>
        <v>0</v>
      </c>
      <c r="W11" s="324">
        <f>'01'!W11+'02'!W11+'03'!W11+'04'!W11+'05'!W11+'07'!W11+'08'!W11+'09'!W11+'10'!W11+'11'!W11+'12'!W11+'16'!W11+'18'!W11+'20'!W11+'25'!W11+'26'!W11</f>
        <v>0</v>
      </c>
      <c r="X11" s="188">
        <f>'01'!X11+'02'!X11+'03'!X11+'04'!X11+'05'!X11+'07'!X11+'08'!X11+'09'!X11+'10'!X11+'11'!X11+'12'!X11+'16'!X11+'18'!X11+'20'!X11+'25'!X11+'26'!X11</f>
        <v>0</v>
      </c>
      <c r="Y11" s="337">
        <f>'01'!Y11+'02'!Y11+'03'!Y11+'04'!Y11+'05'!Y11+'07'!Y11+'08'!Y11+'09'!Y11+'10'!Y11+'11'!Y11+'12'!Y11+'16'!Y11+'18'!Y11+'20'!Y11+'25'!Y11+'26'!Y11</f>
        <v>0</v>
      </c>
      <c r="Z11" s="180">
        <f t="shared" si="0"/>
        <v>444</v>
      </c>
      <c r="AA11" s="345">
        <f t="shared" si="0"/>
        <v>7135.7699999999995</v>
      </c>
      <c r="AB11" s="74"/>
      <c r="AC11" s="74"/>
      <c r="AD11" s="2"/>
    </row>
    <row r="12" spans="1:31" ht="12.75" customHeight="1" x14ac:dyDescent="0.25">
      <c r="A12" s="69" t="s">
        <v>60</v>
      </c>
      <c r="B12" s="193">
        <f>'01'!B12+'02'!B12+'03'!B12+'04'!B12+'05'!B12+'07'!B12+'08'!B12+'09'!B12+'10'!B12+'11'!B12+'12'!B12+'16'!B12+'18'!B12+'20'!B12+'25'!B12+'26'!B12</f>
        <v>0</v>
      </c>
      <c r="C12" s="324">
        <f>'01'!C12+'02'!C12+'03'!C12+'04'!C12+'05'!C12+'07'!C12+'08'!C12+'09'!C12+'10'!C12+'11'!C12+'12'!C12+'16'!C12+'18'!C12+'20'!C12+'25'!C12+'26'!C12</f>
        <v>0</v>
      </c>
      <c r="D12" s="401">
        <f>'01'!D12+'02'!D12+'03'!D12+'04'!D12+'05'!D12+'07'!D12+'08'!D12+'09'!D12+'10'!D12+'11'!D12+'12'!D12+'16'!D12+'18'!D12+'20'!D12+'25'!D12+'26'!D12</f>
        <v>0</v>
      </c>
      <c r="E12" s="337">
        <f>'01'!E12+'02'!E12+'03'!E12+'04'!E12+'05'!E12+'07'!E12+'08'!E12+'09'!E12+'10'!E12+'11'!E12+'12'!E12+'16'!E12+'18'!E12+'20'!E12+'25'!E12+'26'!E12</f>
        <v>0</v>
      </c>
      <c r="F12" s="193">
        <f>'01'!F12+'02'!F12+'03'!F12+'04'!F12+'05'!F12+'07'!F12+'08'!F12+'09'!F12+'10'!F12+'11'!F12+'12'!F12+'16'!F12+'18'!F12+'20'!F12+'25'!F12+'26'!F12</f>
        <v>0</v>
      </c>
      <c r="G12" s="324">
        <f>'01'!G12+'02'!G12+'03'!G12+'04'!G12+'05'!G12+'07'!G12+'08'!G12+'09'!G12+'10'!G12+'11'!G12+'12'!G12+'16'!G12+'18'!G12+'20'!G12+'25'!G12+'26'!G12</f>
        <v>0</v>
      </c>
      <c r="H12" s="188">
        <f>'01'!H12+'02'!H12+'03'!H12+'04'!H12+'05'!H12+'07'!H12+'08'!H12+'09'!H12+'10'!H12+'11'!H12+'12'!H12+'16'!H12+'18'!H12+'20'!H12+'25'!H12+'26'!H12</f>
        <v>0</v>
      </c>
      <c r="I12" s="337">
        <f>'01'!I12+'02'!I12+'03'!I12+'04'!I12+'05'!I12+'07'!I12+'08'!I12+'09'!I12+'10'!I12+'11'!I12+'12'!I12+'16'!I12+'18'!I12+'20'!I12+'25'!I12+'26'!I12</f>
        <v>0</v>
      </c>
      <c r="J12" s="193">
        <f>'01'!J12+'02'!J12+'03'!J12+'04'!J12+'05'!J12+'07'!J12+'08'!J12+'09'!J12+'10'!J12+'11'!J12+'12'!J12+'16'!J12+'18'!J12+'20'!J12+'25'!J12+'26'!J12</f>
        <v>0</v>
      </c>
      <c r="K12" s="324">
        <f>'01'!K12+'02'!K12+'03'!K12+'04'!K12+'05'!K12+'07'!K12+'08'!K12+'09'!K12+'10'!K12+'11'!K12+'12'!K12+'16'!K12+'18'!K12+'20'!K12+'25'!K12+'26'!K12</f>
        <v>0</v>
      </c>
      <c r="L12" s="188">
        <f>'01'!L12+'02'!L12+'03'!L12+'04'!L12+'05'!L12+'07'!L12+'08'!L12+'09'!L12+'10'!L12+'11'!L12+'12'!L12+'16'!L12+'18'!L12+'20'!L12+'25'!L12+'26'!L12</f>
        <v>0</v>
      </c>
      <c r="M12" s="337">
        <f>'01'!M12+'02'!M12+'03'!M12+'04'!M12+'05'!M12+'07'!M12+'08'!M12+'09'!M12+'10'!M12+'11'!M12+'12'!M12+'16'!M12+'18'!M12+'20'!M12+'25'!M12+'26'!M12</f>
        <v>0</v>
      </c>
      <c r="N12" s="193">
        <f>'01'!N12+'02'!N12+'03'!N12+'04'!N12+'05'!N12+'07'!N12+'08'!N12+'09'!N12+'10'!N12+'11'!N12+'12'!N12+'16'!N12+'18'!N12+'20'!N12+'25'!N12+'26'!N12</f>
        <v>0</v>
      </c>
      <c r="O12" s="324">
        <f>'01'!O12+'02'!O12+'03'!O12+'04'!O12+'05'!O12+'07'!O12+'08'!O12+'09'!O12+'10'!O12+'11'!O12+'12'!O12+'16'!O12+'18'!O12+'20'!O12+'25'!O12+'26'!O12</f>
        <v>0</v>
      </c>
      <c r="P12" s="188">
        <f>'01'!P12+'02'!P12+'03'!P12+'04'!P12+'05'!P12+'07'!P12+'08'!P12+'09'!P12+'10'!P12+'11'!P12+'12'!P12+'16'!P12+'18'!P12+'20'!P12+'25'!P12+'26'!P12</f>
        <v>0</v>
      </c>
      <c r="Q12" s="337">
        <f>'01'!Q12+'02'!Q12+'03'!Q12+'04'!Q12+'05'!Q12+'07'!Q12+'08'!Q12+'09'!Q12+'10'!Q12+'11'!Q12+'12'!Q12+'16'!Q12+'18'!Q12+'20'!Q12+'25'!Q12+'26'!Q12</f>
        <v>0</v>
      </c>
      <c r="R12" s="193">
        <f>'01'!R12+'02'!R12+'03'!R12+'04'!R12+'05'!R12+'07'!R12+'08'!R12+'09'!R12+'10'!R12+'11'!R12+'12'!R12+'16'!R12+'18'!R12+'20'!R12+'25'!R12+'26'!R12</f>
        <v>0</v>
      </c>
      <c r="S12" s="324">
        <f>'01'!S12+'02'!S12+'03'!S12+'04'!S12+'05'!S12+'07'!S12+'08'!S12+'09'!S12+'10'!S12+'11'!S12+'12'!S12+'16'!S12+'18'!S12+'20'!S12+'25'!S12+'26'!S12</f>
        <v>0</v>
      </c>
      <c r="T12" s="188">
        <f>'01'!T12+'02'!T12+'03'!T12+'04'!T12+'05'!T12+'07'!T12+'08'!T12+'09'!T12+'10'!T12+'11'!T12+'12'!T12+'16'!T12+'18'!T12+'20'!T12+'25'!T12+'26'!T12</f>
        <v>0</v>
      </c>
      <c r="U12" s="337">
        <f>'01'!U12+'02'!U12+'03'!U12+'04'!U12+'05'!U12+'07'!U12+'08'!U12+'09'!U12+'10'!U12+'11'!U12+'12'!U12+'16'!U12+'18'!U12+'20'!U12+'25'!U12+'26'!U12</f>
        <v>0</v>
      </c>
      <c r="V12" s="193">
        <f>'01'!V12+'02'!V12+'03'!V12+'04'!V12+'05'!V12+'07'!V12+'08'!V12+'09'!V12+'10'!V12+'11'!V12+'12'!V12+'16'!V12+'18'!V12+'20'!V12+'25'!V12+'26'!V12</f>
        <v>0</v>
      </c>
      <c r="W12" s="324">
        <f>'01'!W12+'02'!W12+'03'!W12+'04'!W12+'05'!W12+'07'!W12+'08'!W12+'09'!W12+'10'!W12+'11'!W12+'12'!W12+'16'!W12+'18'!W12+'20'!W12+'25'!W12+'26'!W12</f>
        <v>0</v>
      </c>
      <c r="X12" s="188">
        <f>'01'!X12+'02'!X12+'03'!X12+'04'!X12+'05'!X12+'07'!X12+'08'!X12+'09'!X12+'10'!X12+'11'!X12+'12'!X12+'16'!X12+'18'!X12+'20'!X12+'25'!X12+'26'!X12</f>
        <v>0</v>
      </c>
      <c r="Y12" s="337">
        <f>'01'!Y12+'02'!Y12+'03'!Y12+'04'!Y12+'05'!Y12+'07'!Y12+'08'!Y12+'09'!Y12+'10'!Y12+'11'!Y12+'12'!Y12+'16'!Y12+'18'!Y12+'20'!Y12+'25'!Y12+'26'!Y12</f>
        <v>0</v>
      </c>
      <c r="Z12" s="180">
        <f t="shared" si="0"/>
        <v>0</v>
      </c>
      <c r="AA12" s="345">
        <f t="shared" si="0"/>
        <v>0</v>
      </c>
      <c r="AB12" s="74"/>
      <c r="AD12" s="2"/>
    </row>
    <row r="13" spans="1:31" ht="12.75" customHeight="1" x14ac:dyDescent="0.3">
      <c r="A13" s="75" t="s">
        <v>19</v>
      </c>
      <c r="B13" s="194">
        <f t="shared" ref="B13:AA13" si="1">SUM(B10:B12)</f>
        <v>2661</v>
      </c>
      <c r="C13" s="328">
        <f t="shared" si="1"/>
        <v>120999.8</v>
      </c>
      <c r="D13" s="188">
        <f t="shared" si="1"/>
        <v>1715</v>
      </c>
      <c r="E13" s="339">
        <f t="shared" si="1"/>
        <v>80669.55</v>
      </c>
      <c r="F13" s="194">
        <f t="shared" si="1"/>
        <v>1580</v>
      </c>
      <c r="G13" s="328">
        <f t="shared" si="1"/>
        <v>84136.12</v>
      </c>
      <c r="H13" s="188">
        <f t="shared" si="1"/>
        <v>1861</v>
      </c>
      <c r="I13" s="339">
        <f t="shared" si="1"/>
        <v>92958.87999999999</v>
      </c>
      <c r="J13" s="194">
        <f t="shared" si="1"/>
        <v>1428</v>
      </c>
      <c r="K13" s="328">
        <f t="shared" si="1"/>
        <v>76204.52</v>
      </c>
      <c r="L13" s="188">
        <f t="shared" si="1"/>
        <v>1220</v>
      </c>
      <c r="M13" s="339">
        <f t="shared" si="1"/>
        <v>62867.519999999997</v>
      </c>
      <c r="N13" s="194">
        <f t="shared" si="1"/>
        <v>0</v>
      </c>
      <c r="O13" s="328">
        <f t="shared" si="1"/>
        <v>0</v>
      </c>
      <c r="P13" s="188">
        <f t="shared" si="1"/>
        <v>0</v>
      </c>
      <c r="Q13" s="339">
        <f t="shared" si="1"/>
        <v>0</v>
      </c>
      <c r="R13" s="194">
        <f t="shared" si="1"/>
        <v>0</v>
      </c>
      <c r="S13" s="328">
        <f t="shared" si="1"/>
        <v>0</v>
      </c>
      <c r="T13" s="188">
        <f t="shared" si="1"/>
        <v>0</v>
      </c>
      <c r="U13" s="339">
        <f t="shared" si="1"/>
        <v>0</v>
      </c>
      <c r="V13" s="194">
        <f t="shared" si="1"/>
        <v>0</v>
      </c>
      <c r="W13" s="328">
        <f t="shared" si="1"/>
        <v>0</v>
      </c>
      <c r="X13" s="188">
        <f t="shared" si="1"/>
        <v>0</v>
      </c>
      <c r="Y13" s="339">
        <f t="shared" si="1"/>
        <v>0</v>
      </c>
      <c r="Z13" s="181">
        <f t="shared" si="1"/>
        <v>10465</v>
      </c>
      <c r="AA13" s="346">
        <f t="shared" si="1"/>
        <v>517836.39</v>
      </c>
      <c r="AB13" s="74"/>
      <c r="AD13" s="2"/>
    </row>
    <row r="14" spans="1:31" ht="12.75" customHeight="1" x14ac:dyDescent="0.3">
      <c r="B14" s="193"/>
      <c r="C14" s="324"/>
      <c r="D14" s="191"/>
      <c r="F14" s="193"/>
      <c r="G14" s="324"/>
      <c r="H14" s="191"/>
      <c r="I14" s="337"/>
      <c r="J14" s="193"/>
      <c r="K14" s="324"/>
      <c r="L14" s="191"/>
      <c r="M14" s="337"/>
      <c r="N14" s="193"/>
      <c r="O14" s="324"/>
      <c r="P14" s="191"/>
      <c r="Q14" s="337"/>
      <c r="R14" s="193"/>
      <c r="S14" s="324"/>
      <c r="T14" s="191"/>
      <c r="U14" s="337"/>
      <c r="V14" s="193"/>
      <c r="W14" s="324"/>
      <c r="X14" s="191"/>
      <c r="Y14" s="337"/>
      <c r="Z14" s="180"/>
      <c r="AA14" s="347"/>
      <c r="AB14" s="74"/>
      <c r="AD14" s="2"/>
    </row>
    <row r="15" spans="1:31" ht="12.75" customHeight="1" x14ac:dyDescent="0.3">
      <c r="A15" s="65" t="s">
        <v>24</v>
      </c>
      <c r="B15" s="193"/>
      <c r="C15" s="324"/>
      <c r="D15" s="191"/>
      <c r="F15" s="193"/>
      <c r="G15" s="324"/>
      <c r="H15" s="191"/>
      <c r="I15" s="337"/>
      <c r="J15" s="193"/>
      <c r="K15" s="324"/>
      <c r="L15" s="191"/>
      <c r="M15" s="337"/>
      <c r="N15" s="193"/>
      <c r="O15" s="324"/>
      <c r="P15" s="191"/>
      <c r="Q15" s="337"/>
      <c r="R15" s="193"/>
      <c r="S15" s="324"/>
      <c r="T15" s="191"/>
      <c r="U15" s="337"/>
      <c r="V15" s="193"/>
      <c r="W15" s="324"/>
      <c r="X15" s="191"/>
      <c r="Y15" s="337"/>
      <c r="Z15" s="180"/>
      <c r="AA15" s="347"/>
      <c r="AB15" s="74"/>
      <c r="AD15" s="2"/>
    </row>
    <row r="16" spans="1:31" ht="12.75" customHeight="1" x14ac:dyDescent="0.25">
      <c r="A16" s="69" t="s">
        <v>43</v>
      </c>
      <c r="B16" s="193">
        <f>'01'!B16+'02'!B16+'03'!B16+'04'!B16+'05'!B16+'07'!B16+'08'!B16+'09'!B16+'10'!B16+'11'!B16+'12'!B16+'16'!B16+'18'!B16+'20'!B16+'25'!B16+'26'!B16</f>
        <v>1</v>
      </c>
      <c r="C16" s="327">
        <f>'01'!C16+'02'!C16+'03'!C16+'04'!C16+'05'!C16+'07'!C16+'08'!C16+'09'!C16+'10'!C16+'11'!C16+'12'!C16+'16'!C16+'18'!C16+'20'!C16+'25'!C16+'26'!C16</f>
        <v>9.51</v>
      </c>
      <c r="D16" s="188">
        <f>'01'!D16+'02'!D16+'03'!D16+'04'!D16+'05'!D16+'07'!D16+'08'!D16+'09'!D16+'10'!D16+'11'!D16+'12'!D16+'16'!D16+'18'!D16+'20'!D16+'25'!D16+'26'!D16</f>
        <v>11</v>
      </c>
      <c r="E16" s="338">
        <f>'01'!E16+'02'!E16+'03'!E16+'04'!E16+'05'!E16+'07'!E16+'08'!E16+'09'!E16+'10'!E16+'11'!E16+'12'!E16+'16'!E16+'18'!E16+'20'!E16+'25'!E16+'26'!E16</f>
        <v>674.41</v>
      </c>
      <c r="F16" s="193">
        <f>'01'!F16+'02'!F16+'03'!F16+'04'!F16+'05'!F16+'07'!F16+'08'!F16+'09'!F16+'10'!F16+'11'!F16+'12'!F16+'16'!F16+'18'!F16+'20'!F16+'25'!F16+'26'!F16</f>
        <v>75</v>
      </c>
      <c r="G16" s="327">
        <f>'01'!G16+'02'!G16+'03'!G16+'04'!G16+'05'!G16+'07'!G16+'08'!G16+'09'!G16+'10'!G16+'11'!G16+'12'!G16+'16'!G16+'18'!G16+'20'!G16+'25'!G16+'26'!G16</f>
        <v>3125.31</v>
      </c>
      <c r="H16" s="188">
        <f>'01'!H16+'02'!H16+'03'!H16+'04'!H16+'05'!H16+'07'!H16+'08'!H16+'09'!H16+'10'!H16+'11'!H16+'12'!H16+'16'!H16+'18'!H16+'20'!H16+'25'!H16+'26'!H16</f>
        <v>79</v>
      </c>
      <c r="I16" s="338">
        <f>'01'!I16+'02'!I16+'03'!I16+'04'!I16+'05'!I16+'07'!I16+'08'!I16+'09'!I16+'10'!I16+'11'!I16+'12'!I16+'16'!I16+'18'!I16+'20'!I16+'25'!I16+'26'!I16</f>
        <v>3661.82</v>
      </c>
      <c r="J16" s="193">
        <f>'01'!J16+'02'!J16+'03'!J16+'04'!J16+'05'!J16+'07'!J16+'08'!J16+'09'!J16+'10'!J16+'11'!J16+'12'!J16+'16'!J16+'18'!J16+'20'!J16+'25'!J16+'26'!J16</f>
        <v>26</v>
      </c>
      <c r="K16" s="327">
        <f>'01'!K16+'02'!K16+'03'!K16+'04'!K16+'05'!K16+'07'!K16+'08'!K16+'09'!K16+'10'!K16+'11'!K16+'12'!K16+'16'!K16+'18'!K16+'20'!K16+'25'!K16+'26'!K16</f>
        <v>1575.6</v>
      </c>
      <c r="L16" s="188">
        <f>'01'!L16+'02'!L16+'03'!L16+'04'!L16+'05'!L16+'07'!L16+'08'!L16+'09'!L16+'10'!L16+'11'!L16+'12'!L16+'16'!L16+'18'!L16+'20'!L16+'25'!L16+'26'!L16</f>
        <v>60</v>
      </c>
      <c r="M16" s="338">
        <f>'01'!M16+'02'!M16+'03'!M16+'04'!M16+'05'!M16+'07'!M16+'08'!M16+'09'!M16+'10'!M16+'11'!M16+'12'!M16+'16'!M16+'18'!M16+'20'!M16+'25'!M16+'26'!M16</f>
        <v>1794.56</v>
      </c>
      <c r="N16" s="193">
        <f>'01'!N16+'02'!N16+'03'!N16+'04'!N16+'05'!N16+'07'!N16+'08'!N16+'09'!N16+'10'!N16+'11'!N16+'12'!N16+'16'!N16+'18'!N16+'20'!N16+'25'!N16+'26'!N16</f>
        <v>0</v>
      </c>
      <c r="O16" s="327">
        <f>'01'!O16+'02'!O16+'03'!O16+'04'!O16+'05'!O16+'07'!O16+'08'!O16+'09'!O16+'10'!O16+'11'!O16+'12'!O16+'16'!O16+'18'!O16+'20'!O16+'25'!O16+'26'!O16</f>
        <v>0</v>
      </c>
      <c r="P16" s="188">
        <f>'01'!P16+'02'!P16+'03'!P16+'04'!P16+'05'!P16+'07'!P16+'08'!P16+'09'!P16+'10'!P16+'11'!P16+'12'!P16+'16'!P16+'18'!P16+'20'!P16+'25'!P16+'26'!P16</f>
        <v>0</v>
      </c>
      <c r="Q16" s="338">
        <f>'01'!Q16+'02'!Q16+'03'!Q16+'04'!Q16+'05'!Q16+'07'!Q16+'08'!Q16+'09'!Q16+'10'!Q16+'11'!Q16+'12'!Q16+'16'!Q16+'18'!Q16+'20'!Q16+'25'!Q16+'26'!Q16</f>
        <v>0</v>
      </c>
      <c r="R16" s="193">
        <f>'01'!R16+'02'!R16+'03'!R16+'04'!R16+'05'!R16+'07'!R16+'08'!R16+'09'!R16+'10'!R16+'11'!R16+'12'!R16+'16'!R16+'18'!R16+'20'!R16+'25'!R16+'26'!R16</f>
        <v>0</v>
      </c>
      <c r="S16" s="327">
        <f>'01'!S16+'02'!S16+'03'!S16+'04'!S16+'05'!S16+'07'!S16+'08'!S16+'09'!S16+'10'!S16+'11'!S16+'12'!S16+'16'!S16+'18'!S16+'20'!S16+'25'!S16+'26'!S16</f>
        <v>0</v>
      </c>
      <c r="T16" s="188">
        <f>'01'!T16+'02'!T16+'03'!T16+'04'!T16+'05'!T16+'07'!T16+'08'!T16+'09'!T16+'10'!T16+'11'!T16+'12'!T16+'16'!T16+'18'!T16+'20'!T16+'25'!T16+'26'!T16</f>
        <v>0</v>
      </c>
      <c r="U16" s="338">
        <f>'01'!U16+'02'!U16+'03'!U16+'04'!U16+'05'!U16+'07'!U16+'08'!U16+'09'!U16+'10'!U16+'11'!U16+'12'!U16+'16'!U16+'18'!U16+'20'!U16+'25'!U16+'26'!U16</f>
        <v>0</v>
      </c>
      <c r="V16" s="193">
        <f>'01'!V16+'02'!V16+'03'!V16+'04'!V16+'05'!V16+'07'!V16+'08'!V16+'09'!V16+'10'!V16+'11'!V16+'12'!V16+'16'!V16+'18'!V16+'20'!V16+'25'!V16+'26'!V16</f>
        <v>0</v>
      </c>
      <c r="W16" s="327">
        <f>'01'!W16+'02'!W16+'03'!W16+'04'!W16+'05'!W16+'07'!W16+'08'!W16+'09'!W16+'10'!W16+'11'!W16+'12'!W16+'16'!W16+'18'!W16+'20'!W16+'25'!W16+'26'!W16</f>
        <v>0</v>
      </c>
      <c r="X16" s="188">
        <f>'01'!X16+'02'!X16+'03'!X16+'04'!X16+'05'!X16+'07'!X16+'08'!X16+'09'!X16+'10'!X16+'11'!X16+'12'!X16+'16'!X16+'18'!X16+'20'!X16+'25'!X16+'26'!X16</f>
        <v>0</v>
      </c>
      <c r="Y16" s="338">
        <f>'01'!Y16+'02'!Y16+'03'!Y16+'04'!Y16+'05'!Y16+'07'!Y16+'08'!Y16+'09'!Y16+'10'!Y16+'11'!Y16+'12'!Y16+'16'!Y16+'18'!Y16+'20'!Y16+'25'!Y16+'26'!Y16</f>
        <v>0</v>
      </c>
      <c r="Z16" s="180">
        <f t="shared" ref="Z16:AA20" si="2">B16+D16+F16+H16+J16+L16+N16+P16+R16+T16+V16+X16</f>
        <v>252</v>
      </c>
      <c r="AA16" s="345">
        <f t="shared" si="2"/>
        <v>10841.21</v>
      </c>
      <c r="AB16" s="74"/>
      <c r="AD16" s="2"/>
    </row>
    <row r="17" spans="1:30" ht="12.75" customHeight="1" x14ac:dyDescent="0.25">
      <c r="A17" s="69" t="s">
        <v>21</v>
      </c>
      <c r="B17" s="193">
        <f>'01'!B17+'02'!B17+'03'!B17+'04'!B17+'05'!B17+'07'!B17+'08'!B17+'09'!B17+'10'!B17+'11'!B17+'12'!B17+'16'!B17+'18'!B17+'20'!B17+'25'!B17+'26'!B17</f>
        <v>0</v>
      </c>
      <c r="C17" s="327">
        <f>'01'!C17+'02'!C17+'03'!C17+'04'!C17+'05'!C17+'07'!C17+'08'!C17+'09'!C17+'10'!C17+'11'!C17+'12'!C17+'16'!C17+'18'!C17+'20'!C17+'25'!C17+'26'!C17</f>
        <v>0</v>
      </c>
      <c r="D17" s="188">
        <f>'01'!D17+'02'!D17+'03'!D17+'04'!D17+'05'!D17+'07'!D17+'08'!D17+'09'!D17+'10'!D17+'11'!D17+'12'!D17+'16'!D17+'18'!D17+'20'!D17+'25'!D17+'26'!D17</f>
        <v>0</v>
      </c>
      <c r="E17" s="338">
        <f>'01'!E17+'02'!E17+'03'!E17+'04'!E17+'05'!E17+'07'!E17+'08'!E17+'09'!E17+'10'!E17+'11'!E17+'12'!E17+'16'!E17+'18'!E17+'20'!E17+'25'!E17+'26'!E17</f>
        <v>0</v>
      </c>
      <c r="F17" s="193">
        <f>'01'!F17+'02'!F17+'03'!F17+'04'!F17+'05'!F17+'07'!F17+'08'!F17+'09'!F17+'10'!F17+'11'!F17+'12'!F17+'16'!F17+'18'!F17+'20'!F17+'25'!F17+'26'!F17</f>
        <v>0</v>
      </c>
      <c r="G17" s="327">
        <f>'01'!G17+'02'!G17+'03'!G17+'04'!G17+'05'!G17+'07'!G17+'08'!G17+'09'!G17+'10'!G17+'11'!G17+'12'!G17+'16'!G17+'18'!G17+'20'!G17+'25'!G17+'26'!G17</f>
        <v>0</v>
      </c>
      <c r="H17" s="188">
        <f>'01'!H17+'02'!H17+'03'!H17+'04'!H17+'05'!H17+'07'!H17+'08'!H17+'09'!H17+'10'!H17+'11'!H17+'12'!H17+'16'!H17+'18'!H17+'20'!H17+'25'!H17+'26'!H17</f>
        <v>-1</v>
      </c>
      <c r="I17" s="338">
        <f>'01'!I17+'02'!I17+'03'!I17+'04'!I17+'05'!I17+'07'!I17+'08'!I17+'09'!I17+'10'!I17+'11'!I17+'12'!I17+'16'!I17+'18'!I17+'20'!I17+'25'!I17+'26'!I17</f>
        <v>1578.38</v>
      </c>
      <c r="J17" s="193">
        <f>'01'!J17+'02'!J17+'03'!J17+'04'!J17+'05'!J17+'07'!J17+'08'!J17+'09'!J17+'10'!J17+'11'!J17+'12'!J17+'16'!J17+'18'!J17+'20'!J17+'25'!J17+'26'!J17</f>
        <v>0</v>
      </c>
      <c r="K17" s="327">
        <f>'01'!K17+'02'!K17+'03'!K17+'04'!K17+'05'!K17+'07'!K17+'08'!K17+'09'!K17+'10'!K17+'11'!K17+'12'!K17+'16'!K17+'18'!K17+'20'!K17+'25'!K17+'26'!K17</f>
        <v>0</v>
      </c>
      <c r="L17" s="188">
        <f>'01'!L17+'02'!L17+'03'!L17+'04'!L17+'05'!L17+'07'!L17+'08'!L17+'09'!L17+'10'!L17+'11'!L17+'12'!L17+'16'!L17+'18'!L17+'20'!L17+'25'!L17+'26'!L17</f>
        <v>-3</v>
      </c>
      <c r="M17" s="338">
        <f>'01'!M17+'02'!M17+'03'!M17+'04'!M17+'05'!M17+'07'!M17+'08'!M17+'09'!M17+'10'!M17+'11'!M17+'12'!M17+'16'!M17+'18'!M17+'20'!M17+'25'!M17+'26'!M17</f>
        <v>2011.01</v>
      </c>
      <c r="N17" s="193">
        <f>'01'!N17+'02'!N17+'03'!N17+'04'!N17+'05'!N17+'07'!N17+'08'!N17+'09'!N17+'10'!N17+'11'!N17+'12'!N17+'16'!N17+'18'!N17+'20'!N17+'25'!N17+'26'!N17</f>
        <v>0</v>
      </c>
      <c r="O17" s="327">
        <f>'01'!O17+'02'!O17+'03'!O17+'04'!O17+'05'!O17+'07'!O17+'08'!O17+'09'!O17+'10'!O17+'11'!O17+'12'!O17+'16'!O17+'18'!O17+'20'!O17+'25'!O17+'26'!O17</f>
        <v>0</v>
      </c>
      <c r="P17" s="188">
        <f>'01'!P17+'02'!P17+'03'!P17+'04'!P17+'05'!P17+'07'!P17+'08'!P17+'09'!P17+'10'!P17+'11'!P17+'12'!P17+'16'!P17+'18'!P17+'20'!P17+'25'!P17+'26'!P17</f>
        <v>0</v>
      </c>
      <c r="Q17" s="338">
        <f>'01'!Q17+'02'!Q17+'03'!Q17+'04'!Q17+'05'!Q17+'07'!Q17+'08'!Q17+'09'!Q17+'10'!Q17+'11'!Q17+'12'!Q17+'16'!Q17+'18'!Q17+'20'!Q17+'25'!Q17+'26'!Q17</f>
        <v>0</v>
      </c>
      <c r="R17" s="193">
        <f>'01'!R17+'02'!R17+'03'!R17+'04'!R17+'05'!R17+'07'!R17+'08'!R17+'09'!R17+'10'!R17+'11'!R17+'12'!R17+'16'!R17+'18'!R17+'20'!R17+'25'!R17+'26'!R17</f>
        <v>0</v>
      </c>
      <c r="S17" s="327">
        <f>'01'!S17+'02'!S17+'03'!S17+'04'!S17+'05'!S17+'07'!S17+'08'!S17+'09'!S17+'10'!S17+'11'!S17+'12'!S17+'16'!S17+'18'!S17+'20'!S17+'25'!S17+'26'!S17</f>
        <v>0</v>
      </c>
      <c r="T17" s="188">
        <f>'01'!T17+'02'!T17+'03'!T17+'04'!T17+'05'!T17+'07'!T17+'08'!T17+'09'!T17+'10'!T17+'11'!T17+'12'!T17+'16'!T17+'18'!T17+'20'!T17+'25'!T17+'26'!T17</f>
        <v>0</v>
      </c>
      <c r="U17" s="338">
        <f>'01'!U17+'02'!U17+'03'!U17+'04'!U17+'05'!U17+'07'!U17+'08'!U17+'09'!U17+'10'!U17+'11'!U17+'12'!U17+'16'!U17+'18'!U17+'20'!U17+'25'!U17+'26'!U17</f>
        <v>0</v>
      </c>
      <c r="V17" s="193">
        <f>'01'!V17+'02'!V17+'03'!V17+'04'!V17+'05'!V17+'07'!V17+'08'!V17+'09'!V17+'10'!V17+'11'!V17+'12'!V17+'16'!V17+'18'!V17+'20'!V17+'25'!V17+'26'!V17</f>
        <v>0</v>
      </c>
      <c r="W17" s="327">
        <f>'01'!W17+'02'!W17+'03'!W17+'04'!W17+'05'!W17+'07'!W17+'08'!W17+'09'!W17+'10'!W17+'11'!W17+'12'!W17+'16'!W17+'18'!W17+'20'!W17+'25'!W17+'26'!W17</f>
        <v>0</v>
      </c>
      <c r="X17" s="188">
        <f>'01'!X17+'02'!X17+'03'!X17+'04'!X17+'05'!X17+'07'!X17+'08'!X17+'09'!X17+'10'!X17+'11'!X17+'12'!X17+'16'!X17+'18'!X17+'20'!X17+'25'!X17+'26'!X17</f>
        <v>0</v>
      </c>
      <c r="Y17" s="338">
        <f>'01'!Y17+'02'!Y17+'03'!Y17+'04'!Y17+'05'!Y17+'07'!Y17+'08'!Y17+'09'!Y17+'10'!Y17+'11'!Y17+'12'!Y17+'16'!Y17+'18'!Y17+'20'!Y17+'25'!Y17+'26'!Y17</f>
        <v>0</v>
      </c>
      <c r="Z17" s="180">
        <f t="shared" si="2"/>
        <v>-4</v>
      </c>
      <c r="AA17" s="345">
        <f t="shared" si="2"/>
        <v>3589.3900000000003</v>
      </c>
      <c r="AB17" s="74"/>
      <c r="AD17" s="2"/>
    </row>
    <row r="18" spans="1:30" ht="12.75" customHeight="1" x14ac:dyDescent="0.25">
      <c r="A18" s="69" t="s">
        <v>45</v>
      </c>
      <c r="B18" s="193">
        <f>'01'!B18+'02'!B18+'03'!B18+'04'!B18+'05'!B18+'07'!B18+'08'!B18+'09'!B18+'10'!B18+'11'!B18+'12'!B18+'16'!B18+'18'!B18+'20'!B18+'25'!B18+'26'!B18</f>
        <v>41</v>
      </c>
      <c r="C18" s="327">
        <f>'01'!C18+'02'!C18+'03'!C18+'04'!C18+'05'!C18+'07'!C18+'08'!C18+'09'!C18+'10'!C18+'11'!C18+'12'!C18+'16'!C18+'18'!C18+'20'!C18+'25'!C18+'26'!C18</f>
        <v>35831.800000000003</v>
      </c>
      <c r="D18" s="188">
        <f>'01'!D18+'02'!D18+'03'!D18+'04'!D18+'05'!D18+'07'!D18+'08'!D18+'09'!D18+'10'!D18+'11'!D18+'12'!D18+'16'!D18+'18'!D18+'20'!D18+'25'!D18+'26'!D18</f>
        <v>34</v>
      </c>
      <c r="E18" s="338">
        <f>'01'!E18+'02'!E18+'03'!E18+'04'!E18+'05'!E18+'07'!E18+'08'!E18+'09'!E18+'10'!E18+'11'!E18+'12'!E18+'16'!E18+'18'!E18+'20'!E18+'25'!E18+'26'!E18</f>
        <v>27908.049999999992</v>
      </c>
      <c r="F18" s="193">
        <f>'01'!F18+'02'!F18+'03'!F18+'04'!F18+'05'!F18+'07'!F18+'08'!F18+'09'!F18+'10'!F18+'11'!F18+'12'!F18+'16'!F18+'18'!F18+'20'!F18+'25'!F18+'26'!F18</f>
        <v>48</v>
      </c>
      <c r="G18" s="327">
        <f>'01'!G18+'02'!G18+'03'!G18+'04'!G18+'05'!G18+'07'!G18+'08'!G18+'09'!G18+'10'!G18+'11'!G18+'12'!G18+'16'!G18+'18'!G18+'20'!G18+'25'!G18+'26'!G18</f>
        <v>37479.14</v>
      </c>
      <c r="H18" s="188">
        <f>'01'!H18+'02'!H18+'03'!H18+'04'!H18+'05'!H18+'07'!H18+'08'!H18+'09'!H18+'10'!H18+'11'!H18+'12'!H18+'16'!H18+'18'!H18+'20'!H18+'25'!H18+'26'!H18</f>
        <v>30</v>
      </c>
      <c r="I18" s="338">
        <f>'01'!I18+'02'!I18+'03'!I18+'04'!I18+'05'!I18+'07'!I18+'08'!I18+'09'!I18+'10'!I18+'11'!I18+'12'!I18+'16'!I18+'18'!I18+'20'!I18+'25'!I18+'26'!I18</f>
        <v>28539.72</v>
      </c>
      <c r="J18" s="193">
        <f>'01'!J18+'02'!J18+'03'!J18+'04'!J18+'05'!J18+'07'!J18+'08'!J18+'09'!J18+'10'!J18+'11'!J18+'12'!J18+'16'!J18+'18'!J18+'20'!J18+'25'!J18+'26'!J18</f>
        <v>28</v>
      </c>
      <c r="K18" s="327">
        <f>'01'!K18+'02'!K18+'03'!K18+'04'!K18+'05'!K18+'07'!K18+'08'!K18+'09'!K18+'10'!K18+'11'!K18+'12'!K18+'16'!K18+'18'!K18+'20'!K18+'25'!K18+'26'!K18</f>
        <v>29693.530000000002</v>
      </c>
      <c r="L18" s="188">
        <f>'01'!L18+'02'!L18+'03'!L18+'04'!L18+'05'!L18+'07'!L18+'08'!L18+'09'!L18+'10'!L18+'11'!L18+'12'!L18+'16'!L18+'18'!L18+'20'!L18+'25'!L18+'26'!L18</f>
        <v>22</v>
      </c>
      <c r="M18" s="338">
        <f>'01'!M18+'02'!M18+'03'!M18+'04'!M18+'05'!M18+'07'!M18+'08'!M18+'09'!M18+'10'!M18+'11'!M18+'12'!M18+'16'!M18+'18'!M18+'20'!M18+'25'!M18+'26'!M18</f>
        <v>22888.710000000003</v>
      </c>
      <c r="N18" s="193">
        <f>'01'!N18+'02'!N18+'03'!N18+'04'!N18+'05'!N18+'07'!N18+'08'!N18+'09'!N18+'10'!N18+'11'!N18+'12'!N18+'16'!N18+'18'!N18+'20'!N18+'25'!N18+'26'!N18</f>
        <v>0</v>
      </c>
      <c r="O18" s="327">
        <f>'01'!O18+'02'!O18+'03'!O18+'04'!O18+'05'!O18+'07'!O18+'08'!O18+'09'!O18+'10'!O18+'11'!O18+'12'!O18+'16'!O18+'18'!O18+'20'!O18+'25'!O18+'26'!O18</f>
        <v>0</v>
      </c>
      <c r="P18" s="188">
        <f>'01'!P18+'02'!P18+'03'!P18+'04'!P18+'05'!P18+'07'!P18+'08'!P18+'09'!P18+'10'!P18+'11'!P18+'12'!P18+'16'!P18+'18'!P18+'20'!P18+'25'!P18+'26'!P18</f>
        <v>0</v>
      </c>
      <c r="Q18" s="338">
        <f>'01'!Q18+'02'!Q18+'03'!Q18+'04'!Q18+'05'!Q18+'07'!Q18+'08'!Q18+'09'!Q18+'10'!Q18+'11'!Q18+'12'!Q18+'16'!Q18+'18'!Q18+'20'!Q18+'25'!Q18+'26'!Q18</f>
        <v>0</v>
      </c>
      <c r="R18" s="193">
        <f>'01'!R18+'02'!R18+'03'!R18+'04'!R18+'05'!R18+'07'!R18+'08'!R18+'09'!R18+'10'!R18+'11'!R18+'12'!R18+'16'!R18+'18'!R18+'20'!R18+'25'!R18+'26'!R18</f>
        <v>0</v>
      </c>
      <c r="S18" s="327">
        <f>'01'!S18+'02'!S18+'03'!S18+'04'!S18+'05'!S18+'07'!S18+'08'!S18+'09'!S18+'10'!S18+'11'!S18+'12'!S18+'16'!S18+'18'!S18+'20'!S18+'25'!S18+'26'!S18</f>
        <v>0</v>
      </c>
      <c r="T18" s="188">
        <f>'01'!T18+'02'!T18+'03'!T18+'04'!T18+'05'!T18+'07'!T18+'08'!T18+'09'!T18+'10'!T18+'11'!T18+'12'!T18+'16'!T18+'18'!T18+'20'!T18+'25'!T18+'26'!T18</f>
        <v>0</v>
      </c>
      <c r="U18" s="338">
        <f>'01'!U18+'02'!U18+'03'!U18+'04'!U18+'05'!U18+'07'!U18+'08'!U18+'09'!U18+'10'!U18+'11'!U18+'12'!U18+'16'!U18+'18'!U18+'20'!U18+'25'!U18+'26'!U18</f>
        <v>0</v>
      </c>
      <c r="V18" s="193">
        <f>'01'!V18+'02'!V18+'03'!V18+'04'!V18+'05'!V18+'07'!V18+'08'!V18+'09'!V18+'10'!V18+'11'!V18+'12'!V18+'16'!V18+'18'!V18+'20'!V18+'25'!V18+'26'!V18</f>
        <v>0</v>
      </c>
      <c r="W18" s="327">
        <f>'01'!W18+'02'!W18+'03'!W18+'04'!W18+'05'!W18+'07'!W18+'08'!W18+'09'!W18+'10'!W18+'11'!W18+'12'!W18+'16'!W18+'18'!W18+'20'!W18+'25'!W18+'26'!W18</f>
        <v>0</v>
      </c>
      <c r="X18" s="188">
        <f>'01'!X18+'02'!X18+'03'!X18+'04'!X18+'05'!X18+'07'!X18+'08'!X18+'09'!X18+'10'!X18+'11'!X18+'12'!X18+'16'!X18+'18'!X18+'20'!X18+'25'!X18+'26'!X18</f>
        <v>0</v>
      </c>
      <c r="Y18" s="338">
        <f>'01'!Y18+'02'!Y18+'03'!Y18+'04'!Y18+'05'!Y18+'07'!Y18+'08'!Y18+'09'!Y18+'10'!Y18+'11'!Y18+'12'!Y18+'16'!Y18+'18'!Y18+'20'!Y18+'25'!Y18+'26'!Y18</f>
        <v>0</v>
      </c>
      <c r="Z18" s="180">
        <f t="shared" si="2"/>
        <v>203</v>
      </c>
      <c r="AA18" s="345">
        <f t="shared" si="2"/>
        <v>182340.94999999998</v>
      </c>
      <c r="AB18" s="74"/>
      <c r="AD18" s="2"/>
    </row>
    <row r="19" spans="1:30" ht="12.75" customHeight="1" x14ac:dyDescent="0.25">
      <c r="A19" s="69" t="s">
        <v>22</v>
      </c>
      <c r="B19" s="193">
        <f>'01'!B19+'02'!B19+'03'!B19+'04'!B19+'05'!B19+'07'!B19+'08'!B19+'09'!B19+'10'!B19+'11'!B19+'12'!B19+'16'!B19+'18'!B19+'20'!B19+'25'!B19+'26'!B19</f>
        <v>215</v>
      </c>
      <c r="C19" s="327">
        <f>'01'!C19+'02'!C19+'03'!C19+'04'!C19+'05'!C19+'07'!C19+'08'!C19+'09'!C19+'10'!C19+'11'!C19+'12'!C19+'16'!C19+'18'!C19+'20'!C19+'25'!C19+'26'!C19</f>
        <v>90182.13</v>
      </c>
      <c r="D19" s="188">
        <f>'01'!D19+'02'!D19+'03'!D19+'04'!D19+'05'!D19+'07'!D19+'08'!D19+'09'!D19+'10'!D19+'11'!D19+'12'!D19+'16'!D19+'18'!D19+'20'!D19+'25'!D19+'26'!D19</f>
        <v>197</v>
      </c>
      <c r="E19" s="338">
        <f>'01'!E19+'02'!E19+'03'!E19+'04'!E19+'05'!E19+'07'!E19+'08'!E19+'09'!E19+'10'!E19+'11'!E19+'12'!E19+'16'!E19+'18'!E19+'20'!E19+'25'!E19+'26'!E19</f>
        <v>86886.76999999999</v>
      </c>
      <c r="F19" s="193">
        <f>'01'!F19+'02'!F19+'03'!F19+'04'!F19+'05'!F19+'07'!F19+'08'!F19+'09'!F19+'10'!F19+'11'!F19+'12'!F19+'16'!F19+'18'!F19+'20'!F19+'25'!F19+'26'!F19</f>
        <v>103</v>
      </c>
      <c r="G19" s="327">
        <f>'01'!G19+'02'!G19+'03'!G19+'04'!G19+'05'!G19+'07'!G19+'08'!G19+'09'!G19+'10'!G19+'11'!G19+'12'!G19+'16'!G19+'18'!G19+'20'!G19+'25'!G19+'26'!G19</f>
        <v>60691.13</v>
      </c>
      <c r="H19" s="402">
        <f>'01'!H19+'02'!H19+'03'!H19+'04'!H19+'05'!H19+'07'!H19+'08'!H19+'09'!H19+'10'!H19+'11'!H19+'12'!H19+'16'!H19+'18'!H19+'20'!H19+'25'!H19+'26'!H19</f>
        <v>132</v>
      </c>
      <c r="I19" s="403">
        <f>'01'!I19+'02'!I19+'03'!I19+'04'!I19+'05'!I19+'07'!I19+'08'!I19+'09'!I19+'10'!I19+'11'!I19+'12'!I19+'16'!I19+'18'!I19+'20'!I19+'25'!I19+'26'!I19</f>
        <v>59636.499999999993</v>
      </c>
      <c r="J19" s="193">
        <f>'01'!J19+'02'!J19+'03'!J19+'04'!J19+'05'!J19+'07'!J19+'08'!J19+'09'!J19+'10'!J19+'11'!J19+'12'!J19+'16'!J19+'18'!J19+'20'!J19+'25'!J19+'26'!J19</f>
        <v>77</v>
      </c>
      <c r="K19" s="327">
        <f>'01'!K19+'02'!K19+'03'!K19+'04'!K19+'05'!K19+'07'!K19+'08'!K19+'09'!K19+'10'!K19+'11'!K19+'12'!K19+'16'!K19+'18'!K19+'20'!K19+'25'!K19+'26'!K19</f>
        <v>39513.020000000004</v>
      </c>
      <c r="L19" s="188">
        <f>'01'!L19+'02'!L19+'03'!L19+'04'!L19+'05'!L19+'07'!L19+'08'!L19+'09'!L19+'10'!L19+'11'!L19+'12'!L19+'16'!L19+'18'!L19+'20'!L19+'25'!L19+'26'!L19</f>
        <v>54</v>
      </c>
      <c r="M19" s="338">
        <f>'01'!M19+'02'!M19+'03'!M19+'04'!M19+'05'!M19+'07'!M19+'08'!M19+'09'!M19+'10'!M19+'11'!M19+'12'!M19+'16'!M19+'18'!M19+'20'!M19+'25'!M19+'26'!M19</f>
        <v>25115.71</v>
      </c>
      <c r="N19" s="193">
        <f>'01'!N19+'02'!N19+'03'!N19+'04'!N19+'05'!N19+'07'!N19+'08'!N19+'09'!N19+'10'!N19+'11'!N19+'12'!N19+'16'!N19+'18'!N19+'20'!N19+'25'!N19+'26'!N19</f>
        <v>0</v>
      </c>
      <c r="O19" s="327">
        <f>'01'!O19+'02'!O19+'03'!O19+'04'!O19+'05'!O19+'07'!O19+'08'!O19+'09'!O19+'10'!O19+'11'!O19+'12'!O19+'16'!O19+'18'!O19+'20'!O19+'25'!O19+'26'!O19</f>
        <v>0</v>
      </c>
      <c r="P19" s="188">
        <f>'01'!P19+'02'!P19+'03'!P19+'04'!P19+'05'!P19+'07'!P19+'08'!P19+'09'!P19+'10'!P19+'11'!P19+'12'!P19+'16'!P19+'18'!P19+'20'!P19+'25'!P19+'26'!P19</f>
        <v>0</v>
      </c>
      <c r="Q19" s="338">
        <f>'01'!Q19+'02'!Q19+'03'!Q19+'04'!Q19+'05'!Q19+'07'!Q19+'08'!Q19+'09'!Q19+'10'!Q19+'11'!Q19+'12'!Q19+'16'!Q19+'18'!Q19+'20'!Q19+'25'!Q19+'26'!Q19</f>
        <v>0</v>
      </c>
      <c r="R19" s="193">
        <f>'01'!R19+'02'!R19+'03'!R19+'04'!R19+'05'!R19+'07'!R19+'08'!R19+'09'!R19+'10'!R19+'11'!R19+'12'!R19+'16'!R19+'18'!R19+'20'!R19+'25'!R19+'26'!R19</f>
        <v>0</v>
      </c>
      <c r="S19" s="327">
        <f>'01'!S19+'02'!S19+'03'!S19+'04'!S19+'05'!S19+'07'!S19+'08'!S19+'09'!S19+'10'!S19+'11'!S19+'12'!S19+'16'!S19+'18'!S19+'20'!S19+'25'!S19+'26'!S19</f>
        <v>0</v>
      </c>
      <c r="T19" s="188">
        <f>'01'!T19+'02'!T19+'03'!T19+'04'!T19+'05'!T19+'07'!T19+'08'!T19+'09'!T19+'10'!T19+'11'!T19+'12'!T19+'16'!T19+'18'!T19+'20'!T19+'25'!T19+'26'!T19</f>
        <v>0</v>
      </c>
      <c r="U19" s="338">
        <f>'01'!U19+'02'!U19+'03'!U19+'04'!U19+'05'!U19+'07'!U19+'08'!U19+'09'!U19+'10'!U19+'11'!U19+'12'!U19+'16'!U19+'18'!U19+'20'!U19+'25'!U19+'26'!U19</f>
        <v>0</v>
      </c>
      <c r="V19" s="193">
        <f>'01'!V19+'02'!V19+'03'!V19+'04'!V19+'05'!V19+'07'!V19+'08'!V19+'09'!V19+'10'!V19+'11'!V19+'12'!V19+'16'!V19+'18'!V19+'20'!V19+'25'!V19+'26'!V19</f>
        <v>0</v>
      </c>
      <c r="W19" s="327">
        <f>'01'!W19+'02'!W19+'03'!W19+'04'!W19+'05'!W19+'07'!W19+'08'!W19+'09'!W19+'10'!W19+'11'!W19+'12'!W19+'16'!W19+'18'!W19+'20'!W19+'25'!W19+'26'!W19</f>
        <v>0</v>
      </c>
      <c r="X19" s="188">
        <f>'01'!X19+'02'!X19+'03'!X19+'04'!X19+'05'!X19+'07'!X19+'08'!X19+'09'!X19+'10'!X19+'11'!X19+'12'!X19+'16'!X19+'18'!X19+'20'!X19+'25'!X19+'26'!X19</f>
        <v>0</v>
      </c>
      <c r="Y19" s="338">
        <f>'01'!Y19+'02'!Y19+'03'!Y19+'04'!Y19+'05'!Y19+'07'!Y19+'08'!Y19+'09'!Y19+'10'!Y19+'11'!Y19+'12'!Y19+'16'!Y19+'18'!Y19+'20'!Y19+'25'!Y19+'26'!Y19</f>
        <v>0</v>
      </c>
      <c r="Z19" s="180">
        <f t="shared" si="2"/>
        <v>778</v>
      </c>
      <c r="AA19" s="345">
        <f t="shared" si="2"/>
        <v>362025.26</v>
      </c>
      <c r="AB19" s="74"/>
      <c r="AD19" s="2"/>
    </row>
    <row r="20" spans="1:30" ht="12.75" customHeight="1" x14ac:dyDescent="0.25">
      <c r="A20" s="69" t="s">
        <v>47</v>
      </c>
      <c r="B20" s="193">
        <f>'01'!B20+'02'!B20+'03'!B20+'04'!B20+'05'!B20+'07'!B20+'08'!B20+'09'!B20+'10'!B20+'11'!B20+'12'!B20+'16'!B20+'18'!B20+'20'!B20+'25'!B20+'26'!B20</f>
        <v>5</v>
      </c>
      <c r="C20" s="327">
        <f>'01'!C20+'02'!C20+'03'!C20+'04'!C20+'05'!C20+'07'!C20+'08'!C20+'09'!C20+'10'!C20+'11'!C20+'12'!C20+'16'!C20+'18'!C20+'20'!C20+'25'!C20+'26'!C20</f>
        <v>1027.68</v>
      </c>
      <c r="D20" s="188">
        <f>'01'!D20+'02'!D20+'03'!D20+'04'!D20+'05'!D20+'07'!D20+'08'!D20+'09'!D20+'10'!D20+'11'!D20+'12'!D20+'16'!D20+'18'!D20+'20'!D20+'25'!D20+'26'!D20</f>
        <v>12</v>
      </c>
      <c r="E20" s="338">
        <f>'01'!E20+'02'!E20+'03'!E20+'04'!E20+'05'!E20+'07'!E20+'08'!E20+'09'!E20+'10'!E20+'11'!E20+'12'!E20+'16'!E20+'18'!E20+'20'!E20+'25'!E20+'26'!E20</f>
        <v>3664.6800000000003</v>
      </c>
      <c r="F20" s="193">
        <f>'01'!F20+'02'!F20+'03'!F20+'04'!F20+'05'!F20+'07'!F20+'08'!F20+'09'!F20+'10'!F20+'11'!F20+'12'!F20+'16'!F20+'18'!F20+'20'!F20+'25'!F20+'26'!F20</f>
        <v>3</v>
      </c>
      <c r="G20" s="327">
        <f>'01'!G20+'02'!G20+'03'!G20+'04'!G20+'05'!G20+'07'!G20+'08'!G20+'09'!G20+'10'!G20+'11'!G20+'12'!G20+'16'!G20+'18'!G20+'20'!G20+'25'!G20+'26'!G20</f>
        <v>596</v>
      </c>
      <c r="H20" s="188">
        <f>'01'!H20+'02'!H20+'03'!H20+'04'!H20+'05'!H20+'07'!H20+'08'!H20+'09'!H20+'10'!H20+'11'!H20+'12'!H20+'16'!H20+'18'!H20+'20'!H20+'25'!H20+'26'!H20</f>
        <v>13</v>
      </c>
      <c r="I20" s="338">
        <f>'01'!I20+'02'!I20+'03'!I20+'04'!I20+'05'!I20+'07'!I20+'08'!I20+'09'!I20+'10'!I20+'11'!I20+'12'!I20+'16'!I20+'18'!I20+'20'!I20+'25'!I20+'26'!I20</f>
        <v>11044.699999999999</v>
      </c>
      <c r="J20" s="193">
        <f>'01'!J20+'02'!J20+'03'!J20+'04'!J20+'05'!J20+'07'!J20+'08'!J20+'09'!J20+'10'!J20+'11'!J20+'12'!J20+'16'!J20+'18'!J20+'20'!J20+'25'!J20+'26'!J20</f>
        <v>6</v>
      </c>
      <c r="K20" s="327">
        <f>'01'!K20+'02'!K20+'03'!K20+'04'!K20+'05'!K20+'07'!K20+'08'!K20+'09'!K20+'10'!K20+'11'!K20+'12'!K20+'16'!K20+'18'!K20+'20'!K20+'25'!K20+'26'!K20</f>
        <v>3305.21</v>
      </c>
      <c r="L20" s="188">
        <f>'01'!L20+'02'!L20+'03'!L20+'04'!L20+'05'!L20+'07'!L20+'08'!L20+'09'!L20+'10'!L20+'11'!L20+'12'!L20+'16'!L20+'18'!L20+'20'!L20+'25'!L20+'26'!L20</f>
        <v>0</v>
      </c>
      <c r="M20" s="338">
        <f>'01'!M20+'02'!M20+'03'!M20+'04'!M20+'05'!M20+'07'!M20+'08'!M20+'09'!M20+'10'!M20+'11'!M20+'12'!M20+'16'!M20+'18'!M20+'20'!M20+'25'!M20+'26'!M20</f>
        <v>0</v>
      </c>
      <c r="N20" s="193">
        <f>'01'!N20+'02'!N20+'03'!N20+'04'!N20+'05'!N20+'07'!N20+'08'!N20+'09'!N20+'10'!N20+'11'!N20+'12'!N20+'16'!N20+'18'!N20+'20'!N20+'25'!N20+'26'!N20</f>
        <v>0</v>
      </c>
      <c r="O20" s="327">
        <f>'01'!O20+'02'!O20+'03'!O20+'04'!O20+'05'!O20+'07'!O20+'08'!O20+'09'!O20+'10'!O20+'11'!O20+'12'!O20+'16'!O20+'18'!O20+'20'!O20+'25'!O20+'26'!O20</f>
        <v>0</v>
      </c>
      <c r="P20" s="188">
        <f>'01'!P20+'02'!P20+'03'!P20+'04'!P20+'05'!P20+'07'!P20+'08'!P20+'09'!P20+'10'!P20+'11'!P20+'12'!P20+'16'!P20+'18'!P20+'20'!P20+'25'!P20+'26'!P20</f>
        <v>0</v>
      </c>
      <c r="Q20" s="338">
        <f>'01'!Q20+'02'!Q20+'03'!Q20+'04'!Q20+'05'!Q20+'07'!Q20+'08'!Q20+'09'!Q20+'10'!Q20+'11'!Q20+'12'!Q20+'16'!Q20+'18'!Q20+'20'!Q20+'25'!Q20+'26'!Q20</f>
        <v>0</v>
      </c>
      <c r="R20" s="193">
        <f>'01'!R20+'02'!R20+'03'!R20+'04'!R20+'05'!R20+'07'!R20+'08'!R20+'09'!R20+'10'!R20+'11'!R20+'12'!R20+'16'!R20+'18'!R20+'20'!R20+'25'!R20+'26'!R20</f>
        <v>0</v>
      </c>
      <c r="S20" s="327">
        <f>'01'!S20+'02'!S20+'03'!S20+'04'!S20+'05'!S20+'07'!S20+'08'!S20+'09'!S20+'10'!S20+'11'!S20+'12'!S20+'16'!S20+'18'!S20+'20'!S20+'25'!S20+'26'!S20</f>
        <v>0</v>
      </c>
      <c r="T20" s="188">
        <f>'01'!T20+'02'!T20+'03'!T20+'04'!T20+'05'!T20+'07'!T20+'08'!T20+'09'!T20+'10'!T20+'11'!T20+'12'!T20+'16'!T20+'18'!T20+'20'!T20+'25'!T20+'26'!T20</f>
        <v>0</v>
      </c>
      <c r="U20" s="338">
        <f>'01'!U20+'02'!U20+'03'!U20+'04'!U20+'05'!U20+'07'!U20+'08'!U20+'09'!U20+'10'!U20+'11'!U20+'12'!U20+'16'!U20+'18'!U20+'20'!U20+'25'!U20+'26'!U20</f>
        <v>0</v>
      </c>
      <c r="V20" s="193">
        <f>'01'!V20+'02'!V20+'03'!V20+'04'!V20+'05'!V20+'07'!V20+'08'!V20+'09'!V20+'10'!V20+'11'!V20+'12'!V20+'16'!V20+'18'!V20+'20'!V20+'25'!V20+'26'!V20</f>
        <v>0</v>
      </c>
      <c r="W20" s="327">
        <f>'01'!W20+'02'!W20+'03'!W20+'04'!W20+'05'!W20+'07'!W20+'08'!W20+'09'!W20+'10'!W20+'11'!W20+'12'!W20+'16'!W20+'18'!W20+'20'!W20+'25'!W20+'26'!W20</f>
        <v>0</v>
      </c>
      <c r="X20" s="188">
        <f>'01'!X20+'02'!X20+'03'!X20+'04'!X20+'05'!X20+'07'!X20+'08'!X20+'09'!X20+'10'!X20+'11'!X20+'12'!X20+'16'!X20+'18'!X20+'20'!X20+'25'!X20+'26'!X20</f>
        <v>0</v>
      </c>
      <c r="Y20" s="338">
        <f>'01'!Y20+'02'!Y20+'03'!Y20+'04'!Y20+'05'!Y20+'07'!Y20+'08'!Y20+'09'!Y20+'10'!Y20+'11'!Y20+'12'!Y20+'16'!Y20+'18'!Y20+'20'!Y20+'25'!Y20+'26'!Y20</f>
        <v>0</v>
      </c>
      <c r="Z20" s="180">
        <f t="shared" si="2"/>
        <v>39</v>
      </c>
      <c r="AA20" s="345">
        <f t="shared" si="2"/>
        <v>19638.27</v>
      </c>
      <c r="AB20" s="74"/>
      <c r="AD20" s="2"/>
    </row>
    <row r="21" spans="1:30" ht="12.75" customHeight="1" x14ac:dyDescent="0.3">
      <c r="A21" s="65" t="s">
        <v>20</v>
      </c>
      <c r="B21" s="194">
        <f t="shared" ref="B21:C21" si="3">SUM(B16:B20)</f>
        <v>262</v>
      </c>
      <c r="C21" s="328">
        <f t="shared" si="3"/>
        <v>127051.12</v>
      </c>
      <c r="D21" s="189">
        <f t="shared" ref="D21:AA21" si="4">SUM(D16:D20)</f>
        <v>254</v>
      </c>
      <c r="E21" s="339">
        <f t="shared" si="4"/>
        <v>119133.90999999997</v>
      </c>
      <c r="F21" s="194">
        <f t="shared" ref="F21:I21" si="5">SUM(F16:F20)</f>
        <v>229</v>
      </c>
      <c r="G21" s="328">
        <f t="shared" si="5"/>
        <v>101891.57999999999</v>
      </c>
      <c r="H21" s="189">
        <f t="shared" si="5"/>
        <v>253</v>
      </c>
      <c r="I21" s="339">
        <f t="shared" si="5"/>
        <v>104461.11999999998</v>
      </c>
      <c r="J21" s="194">
        <f t="shared" ref="J21:M21" si="6">SUM(J16:J20)</f>
        <v>137</v>
      </c>
      <c r="K21" s="328">
        <f t="shared" si="6"/>
        <v>74087.360000000015</v>
      </c>
      <c r="L21" s="189">
        <f t="shared" si="6"/>
        <v>133</v>
      </c>
      <c r="M21" s="339">
        <f t="shared" si="6"/>
        <v>51809.990000000005</v>
      </c>
      <c r="N21" s="194">
        <f t="shared" ref="N21:Q21" si="7">SUM(N16:N20)</f>
        <v>0</v>
      </c>
      <c r="O21" s="328">
        <f t="shared" si="7"/>
        <v>0</v>
      </c>
      <c r="P21" s="189">
        <f t="shared" si="7"/>
        <v>0</v>
      </c>
      <c r="Q21" s="339">
        <f t="shared" si="7"/>
        <v>0</v>
      </c>
      <c r="R21" s="194">
        <f t="shared" ref="R21:W21" si="8">SUM(R16:R20)</f>
        <v>0</v>
      </c>
      <c r="S21" s="328">
        <f t="shared" si="8"/>
        <v>0</v>
      </c>
      <c r="T21" s="189">
        <f t="shared" si="8"/>
        <v>0</v>
      </c>
      <c r="U21" s="339">
        <f t="shared" si="8"/>
        <v>0</v>
      </c>
      <c r="V21" s="194">
        <f t="shared" si="8"/>
        <v>0</v>
      </c>
      <c r="W21" s="328">
        <f t="shared" si="8"/>
        <v>0</v>
      </c>
      <c r="X21" s="189">
        <f t="shared" ref="X21:Y21" si="9">SUM(X16:X20)</f>
        <v>0</v>
      </c>
      <c r="Y21" s="339">
        <f t="shared" si="9"/>
        <v>0</v>
      </c>
      <c r="Z21" s="181">
        <f t="shared" si="4"/>
        <v>1268</v>
      </c>
      <c r="AA21" s="346">
        <f t="shared" si="4"/>
        <v>578435.08000000007</v>
      </c>
      <c r="AB21" s="74"/>
    </row>
    <row r="22" spans="1:30" ht="12.75" customHeight="1" x14ac:dyDescent="0.3">
      <c r="A22" s="65"/>
      <c r="B22" s="193"/>
      <c r="C22" s="324"/>
      <c r="F22" s="193"/>
      <c r="G22" s="324"/>
      <c r="H22" s="188"/>
      <c r="I22" s="337"/>
      <c r="J22" s="193"/>
      <c r="K22" s="324"/>
      <c r="L22" s="188"/>
      <c r="M22" s="337"/>
      <c r="N22" s="193"/>
      <c r="O22" s="324"/>
      <c r="P22" s="188"/>
      <c r="Q22" s="337"/>
      <c r="R22" s="193"/>
      <c r="S22" s="324"/>
      <c r="T22" s="188"/>
      <c r="U22" s="337"/>
      <c r="V22" s="193"/>
      <c r="W22" s="324"/>
      <c r="X22" s="188"/>
      <c r="Y22" s="337"/>
      <c r="Z22" s="180"/>
      <c r="AA22" s="347"/>
      <c r="AB22" s="74"/>
    </row>
    <row r="23" spans="1:30" ht="12.75" customHeight="1" x14ac:dyDescent="0.3">
      <c r="A23" s="65" t="s">
        <v>26</v>
      </c>
      <c r="B23" s="193"/>
      <c r="C23" s="324"/>
      <c r="F23" s="193"/>
      <c r="G23" s="324"/>
      <c r="H23" s="188"/>
      <c r="I23" s="337"/>
      <c r="J23" s="193"/>
      <c r="K23" s="324"/>
      <c r="L23" s="188"/>
      <c r="M23" s="337"/>
      <c r="N23" s="193"/>
      <c r="O23" s="324"/>
      <c r="P23" s="188"/>
      <c r="Q23" s="337"/>
      <c r="R23" s="193"/>
      <c r="S23" s="324"/>
      <c r="T23" s="188"/>
      <c r="U23" s="337"/>
      <c r="V23" s="193"/>
      <c r="W23" s="324"/>
      <c r="X23" s="188"/>
      <c r="Y23" s="337"/>
      <c r="Z23" s="180"/>
      <c r="AA23" s="347"/>
      <c r="AB23" s="74"/>
    </row>
    <row r="24" spans="1:30" ht="12.75" customHeight="1" x14ac:dyDescent="0.25">
      <c r="A24" s="2" t="s">
        <v>64</v>
      </c>
      <c r="B24" s="193">
        <f>'01'!B24+'02'!B24+'03'!B24+'04'!B24+'05'!B24+'07'!B24+'08'!B24+'09'!B24+'10'!B24+'11'!B24+'12'!B24+'16'!B24+'18'!B24+'20'!B24+'25'!B24+'26'!B24</f>
        <v>2367</v>
      </c>
      <c r="C24" s="327">
        <f>'01'!C24+'02'!C24+'03'!C24+'04'!C24+'05'!C24+'07'!C24+'08'!C24+'09'!C24+'10'!C24+'11'!C24+'12'!C24+'16'!C24+'18'!C24+'20'!C24+'25'!C24+'26'!C24</f>
        <v>64166.3</v>
      </c>
      <c r="D24" s="188">
        <f>'01'!D24+'02'!D24+'03'!D24+'04'!D24+'05'!D24+'07'!D24+'08'!D24+'09'!D24+'10'!D24+'11'!D24+'12'!D24+'16'!D24+'18'!D24+'20'!D24+'25'!D24+'26'!D24</f>
        <v>2769</v>
      </c>
      <c r="E24" s="338">
        <f>'01'!E24+'02'!E24+'03'!E24+'04'!E24+'05'!E24+'07'!E24+'08'!E24+'09'!E24+'10'!E24+'11'!E24+'12'!E24+'16'!E24+'18'!E24+'20'!E24+'25'!E24+'26'!E24</f>
        <v>68128.09</v>
      </c>
      <c r="F24" s="193">
        <f>'01'!F24+'02'!F24+'03'!F24+'04'!F24+'05'!F24+'07'!F24+'08'!F24+'09'!F24+'10'!F24+'11'!F24+'12'!F24+'16'!F24+'18'!F24+'20'!F24+'25'!F24+'26'!F24</f>
        <v>2689</v>
      </c>
      <c r="G24" s="327">
        <f>'01'!G24+'02'!G24+'03'!G24+'04'!G24+'05'!G24+'07'!G24+'08'!G24+'09'!G24+'10'!G24+'11'!G24+'12'!G24+'16'!G24+'18'!G24+'20'!G24+'25'!G24+'26'!G24</f>
        <v>24594.54</v>
      </c>
      <c r="H24" s="188">
        <f>'01'!H24+'02'!H24+'03'!H24+'04'!H24+'05'!H24+'07'!H24+'08'!H24+'09'!H24+'10'!H24+'11'!H24+'12'!H24+'16'!H24+'18'!H24+'20'!H24+'25'!H24+'26'!H24</f>
        <v>3322</v>
      </c>
      <c r="I24" s="338">
        <f>'01'!I24+'02'!I24+'03'!I24+'04'!I24+'05'!I24+'07'!I24+'08'!I24+'09'!I24+'10'!I24+'11'!I24+'12'!I24+'16'!I24+'18'!I24+'20'!I24+'25'!I24+'26'!I24</f>
        <v>14970.9</v>
      </c>
      <c r="J24" s="193">
        <f>'01'!J24+'02'!J24+'03'!J24+'04'!J24+'05'!J24+'07'!J24+'08'!J24+'09'!J24+'10'!J24+'11'!J24+'12'!J24+'16'!J24+'18'!J24+'20'!J24+'25'!J24+'26'!J24</f>
        <v>1949</v>
      </c>
      <c r="K24" s="327">
        <f>'01'!K24+'02'!K24+'03'!K24+'04'!K24+'05'!K24+'07'!K24+'08'!K24+'09'!K24+'10'!K24+'11'!K24+'12'!K24+'16'!K24+'18'!K24+'20'!K24+'25'!K24+'26'!K24</f>
        <v>9365.91</v>
      </c>
      <c r="L24" s="188">
        <f>'01'!L24+'02'!L24+'03'!L24+'04'!L24+'05'!L24+'07'!L24+'08'!L24+'09'!L24+'10'!L24+'11'!L24+'12'!L24+'16'!L24+'18'!L24+'20'!L24+'25'!L24+'26'!L24</f>
        <v>2218</v>
      </c>
      <c r="M24" s="338">
        <f>'01'!M24+'02'!M24+'03'!M24+'04'!M24+'05'!M24+'07'!M24+'08'!M24+'09'!M24+'10'!M24+'11'!M24+'12'!M24+'16'!M24+'18'!M24+'20'!M24+'25'!M24+'26'!M24</f>
        <v>19696.439999999999</v>
      </c>
      <c r="N24" s="193">
        <f>'01'!N24+'02'!N24+'03'!N24+'04'!N24+'05'!N24+'07'!N24+'08'!N24+'09'!N24+'10'!N24+'11'!N24+'12'!N24+'16'!N24+'18'!N24+'20'!N24+'25'!N24+'26'!N24</f>
        <v>0</v>
      </c>
      <c r="O24" s="327">
        <f>'01'!O24+'02'!O24+'03'!O24+'04'!O24+'05'!O24+'07'!O24+'08'!O24+'09'!O24+'10'!O24+'11'!O24+'12'!O24+'16'!O24+'18'!O24+'20'!O24+'25'!O24+'26'!O24</f>
        <v>0</v>
      </c>
      <c r="P24" s="188">
        <f>'01'!P24+'02'!P24+'03'!P24+'04'!P24+'05'!P24+'07'!P24+'08'!P24+'09'!P24+'10'!P24+'11'!P24+'12'!P24+'16'!P24+'18'!P24+'20'!P24+'25'!P24+'26'!P24</f>
        <v>0</v>
      </c>
      <c r="Q24" s="338">
        <f>'01'!Q24+'02'!Q24+'03'!Q24+'04'!Q24+'05'!Q24+'07'!Q24+'08'!Q24+'09'!Q24+'10'!Q24+'11'!Q24+'12'!Q24+'16'!Q24+'18'!Q24+'20'!Q24+'25'!Q24+'26'!Q24</f>
        <v>0</v>
      </c>
      <c r="R24" s="193">
        <f>'01'!R24+'02'!R24+'03'!R24+'04'!R24+'05'!R24+'07'!R24+'08'!R24+'09'!R24+'10'!R24+'11'!R24+'12'!R24+'16'!R24+'18'!R24+'20'!R24+'25'!R24+'26'!R24</f>
        <v>0</v>
      </c>
      <c r="S24" s="327">
        <f>'01'!S24+'02'!S24+'03'!S24+'04'!S24+'05'!S24+'07'!S24+'08'!S24+'09'!S24+'10'!S24+'11'!S24+'12'!S24+'16'!S24+'18'!S24+'20'!S24+'25'!S24+'26'!S24</f>
        <v>0</v>
      </c>
      <c r="T24" s="188">
        <f>'01'!T24+'02'!T24+'03'!T24+'04'!T24+'05'!T24+'07'!T24+'08'!T24+'09'!T24+'10'!T24+'11'!T24+'12'!T24+'16'!T24+'18'!T24+'20'!T24+'25'!T24+'26'!T24</f>
        <v>0</v>
      </c>
      <c r="U24" s="338">
        <f>'01'!U24+'02'!U24+'03'!U24+'04'!U24+'05'!U24+'07'!U24+'08'!U24+'09'!U24+'10'!U24+'11'!U24+'12'!U24+'16'!U24+'18'!U24+'20'!U24+'25'!U24+'26'!U24</f>
        <v>0</v>
      </c>
      <c r="V24" s="193">
        <f>'01'!V24+'02'!V24+'03'!V24+'04'!V24+'05'!V24+'07'!V24+'08'!V24+'09'!V24+'10'!V24+'11'!V24+'12'!V24+'16'!V24+'18'!V24+'20'!V24+'25'!V24+'26'!V24</f>
        <v>0</v>
      </c>
      <c r="W24" s="327">
        <f>'01'!W24+'02'!W24+'03'!W24+'04'!W24+'05'!W24+'07'!W24+'08'!W24+'09'!W24+'10'!W24+'11'!W24+'12'!W24+'16'!W24+'18'!W24+'20'!W24+'25'!W24+'26'!W24</f>
        <v>0</v>
      </c>
      <c r="X24" s="188">
        <f>'01'!X24+'02'!X24+'03'!X24+'04'!X24+'05'!X24+'07'!X24+'08'!X24+'09'!X24+'10'!X24+'11'!X24+'12'!X24+'16'!X24+'18'!X24+'20'!X24+'25'!X24+'26'!X24</f>
        <v>0</v>
      </c>
      <c r="Y24" s="338">
        <f>'01'!Y24+'02'!Y24+'03'!Y24+'04'!Y24+'05'!Y24+'07'!Y24+'08'!Y24+'09'!Y24+'10'!Y24+'11'!Y24+'12'!Y24+'16'!Y24+'18'!Y24+'20'!Y24+'25'!Y24+'26'!Y24</f>
        <v>0</v>
      </c>
      <c r="Z24" s="180">
        <f>B24+D24+F24+H24+J24+L24+N24+P24+R24+T24+V24+X24</f>
        <v>15314</v>
      </c>
      <c r="AA24" s="345">
        <f>C24+E24+G24+I24+K24+M24+O24+Q24+S24+U24+W24+Y24</f>
        <v>200922.18000000002</v>
      </c>
      <c r="AB24" s="74"/>
    </row>
    <row r="25" spans="1:30" ht="12.75" customHeight="1" x14ac:dyDescent="0.25">
      <c r="A25" s="2" t="s">
        <v>63</v>
      </c>
      <c r="B25" s="193">
        <f>'01'!B25+'02'!B25+'03'!B25+'04'!B25+'05'!B25+'07'!B25+'08'!B25+'09'!B25+'10'!B25+'11'!B25+'12'!B25+'16'!B25+'18'!B25+'20'!B25+'25'!B25+'26'!B25</f>
        <v>0</v>
      </c>
      <c r="C25" s="327">
        <f>'01'!C25+'02'!C25+'03'!C25+'04'!C25+'05'!C25+'07'!C25+'08'!C25+'09'!C25+'10'!C25+'11'!C25+'12'!C25+'16'!C25+'18'!C25+'20'!C25+'25'!C25+'26'!C25</f>
        <v>0</v>
      </c>
      <c r="D25" s="188">
        <f>'01'!D25+'02'!D25+'03'!D25+'04'!D25+'05'!D25+'07'!D25+'08'!D25+'09'!D25+'10'!D25+'11'!D25+'12'!D25+'16'!D25+'18'!D25+'20'!D25+'25'!D25+'26'!D25</f>
        <v>0</v>
      </c>
      <c r="E25" s="338">
        <f>'01'!E25+'02'!E25+'03'!E25+'04'!E25+'05'!E25+'07'!E25+'08'!E25+'09'!E25+'10'!E25+'11'!E25+'12'!E25+'16'!E25+'18'!E25+'20'!E25+'25'!E25+'26'!E25</f>
        <v>0</v>
      </c>
      <c r="F25" s="193">
        <f>'01'!F25+'02'!F25+'03'!F25+'04'!F25+'05'!F25+'07'!F25+'08'!F25+'09'!F25+'10'!F25+'11'!F25+'12'!F25+'16'!F25+'18'!F25+'20'!F25+'25'!F25+'26'!F25</f>
        <v>0</v>
      </c>
      <c r="G25" s="327">
        <f>'01'!G25+'02'!G25+'03'!G25+'04'!G25+'05'!G25+'07'!G25+'08'!G25+'09'!G25+'10'!G25+'11'!G25+'12'!G25+'16'!G25+'18'!G25+'20'!G25+'25'!G25+'26'!G25</f>
        <v>0</v>
      </c>
      <c r="H25" s="188">
        <f>'01'!H25+'02'!H25+'03'!H25+'04'!H25+'05'!H25+'07'!H25+'08'!H25+'09'!H25+'10'!H25+'11'!H25+'12'!H25+'16'!H25+'18'!H25+'20'!H25+'25'!H25+'26'!H25</f>
        <v>0</v>
      </c>
      <c r="I25" s="338">
        <f>'01'!I25+'02'!I25+'03'!I25+'04'!I25+'05'!I25+'07'!I25+'08'!I25+'09'!I25+'10'!I25+'11'!I25+'12'!I25+'16'!I25+'18'!I25+'20'!I25+'25'!I25+'26'!I25</f>
        <v>0</v>
      </c>
      <c r="J25" s="193">
        <f>'01'!J25+'02'!J25+'03'!J25+'04'!J25+'05'!J25+'07'!J25+'08'!J25+'09'!J25+'10'!J25+'11'!J25+'12'!J25+'16'!J25+'18'!J25+'20'!J25+'25'!J25+'26'!J25</f>
        <v>0</v>
      </c>
      <c r="K25" s="327">
        <f>'01'!K25+'02'!K25+'03'!K25+'04'!K25+'05'!K25+'07'!K25+'08'!K25+'09'!K25+'10'!K25+'11'!K25+'12'!K25+'16'!K25+'18'!K25+'20'!K25+'25'!K25+'26'!K25</f>
        <v>0</v>
      </c>
      <c r="L25" s="188">
        <f>'01'!L25+'02'!L25+'03'!L25+'04'!L25+'05'!L25+'07'!L25+'08'!L25+'09'!L25+'10'!L25+'11'!L25+'12'!L25+'16'!L25+'18'!L25+'20'!L25+'25'!L25+'26'!L25</f>
        <v>0</v>
      </c>
      <c r="M25" s="338">
        <f>'01'!M25+'02'!M25+'03'!M25+'04'!M25+'05'!M25+'07'!M25+'08'!M25+'09'!M25+'10'!M25+'11'!M25+'12'!M25+'16'!M25+'18'!M25+'20'!M25+'25'!M25+'26'!M25</f>
        <v>0</v>
      </c>
      <c r="N25" s="193">
        <f>'01'!N25+'02'!N25+'03'!N25+'04'!N25+'05'!N25+'07'!N25+'08'!N25+'09'!N25+'10'!N25+'11'!N25+'12'!N25+'16'!N25+'18'!N25+'20'!N25+'25'!N25+'26'!N25</f>
        <v>0</v>
      </c>
      <c r="O25" s="327">
        <f>'01'!O25+'02'!O25+'03'!O25+'04'!O25+'05'!O25+'07'!O25+'08'!O25+'09'!O25+'10'!O25+'11'!O25+'12'!O25+'16'!O25+'18'!O25+'20'!O25+'25'!O25+'26'!O25</f>
        <v>0</v>
      </c>
      <c r="P25" s="188">
        <f>'01'!P25+'02'!P25+'03'!P25+'04'!P25+'05'!P25+'07'!P25+'08'!P25+'09'!P25+'10'!P25+'11'!P25+'12'!P25+'16'!P25+'18'!P25+'20'!P25+'25'!P25+'26'!P25</f>
        <v>0</v>
      </c>
      <c r="Q25" s="338">
        <f>'01'!Q25+'02'!Q25+'03'!Q25+'04'!Q25+'05'!Q25+'07'!Q25+'08'!Q25+'09'!Q25+'10'!Q25+'11'!Q25+'12'!Q25+'16'!Q25+'18'!Q25+'20'!Q25+'25'!Q25+'26'!Q25</f>
        <v>0</v>
      </c>
      <c r="R25" s="193">
        <f>'01'!R25+'02'!R25+'03'!R25+'04'!R25+'05'!R25+'07'!R25+'08'!R25+'09'!R25+'10'!R25+'11'!R25+'12'!R25+'16'!R25+'18'!R25+'20'!R25+'25'!R25+'26'!R25</f>
        <v>0</v>
      </c>
      <c r="S25" s="327">
        <f>'01'!S25+'02'!S25+'03'!S25+'04'!S25+'05'!S25+'07'!S25+'08'!S25+'09'!S25+'10'!S25+'11'!S25+'12'!S25+'16'!S25+'18'!S25+'20'!S25+'25'!S25+'26'!S25</f>
        <v>0</v>
      </c>
      <c r="T25" s="188">
        <f>'01'!T25+'02'!T25+'03'!T25+'04'!T25+'05'!T25+'07'!T25+'08'!T25+'09'!T25+'10'!T25+'11'!T25+'12'!T25+'16'!T25+'18'!T25+'20'!T25+'25'!T25+'26'!T25</f>
        <v>0</v>
      </c>
      <c r="U25" s="338">
        <f>'01'!U25+'02'!U25+'03'!U25+'04'!U25+'05'!U25+'07'!U25+'08'!U25+'09'!U25+'10'!U25+'11'!U25+'12'!U25+'16'!U25+'18'!U25+'20'!U25+'25'!U25+'26'!U25</f>
        <v>0</v>
      </c>
      <c r="V25" s="193">
        <f>'01'!V25+'02'!V25+'03'!V25+'04'!V25+'05'!V25+'07'!V25+'08'!V25+'09'!V25+'10'!V25+'11'!V25+'12'!V25+'16'!V25+'18'!V25+'20'!V25+'25'!V25+'26'!V25</f>
        <v>0</v>
      </c>
      <c r="W25" s="327">
        <f>'01'!W25+'02'!W25+'03'!W25+'04'!W25+'05'!W25+'07'!W25+'08'!W25+'09'!W25+'10'!W25+'11'!W25+'12'!W25+'16'!W25+'18'!W25+'20'!W25+'25'!W25+'26'!W25</f>
        <v>0</v>
      </c>
      <c r="X25" s="188">
        <f>'01'!X25+'02'!X25+'03'!X25+'04'!X25+'05'!X25+'07'!X25+'08'!X25+'09'!X25+'10'!X25+'11'!X25+'12'!X25+'16'!X25+'18'!X25+'20'!X25+'25'!X25+'26'!X25</f>
        <v>0</v>
      </c>
      <c r="Y25" s="338">
        <f>'01'!Y25+'02'!Y25+'03'!Y25+'04'!Y25+'05'!Y25+'07'!Y25+'08'!Y25+'09'!Y25+'10'!Y25+'11'!Y25+'12'!Y25+'16'!Y25+'18'!Y25+'20'!Y25+'25'!Y25+'26'!Y25</f>
        <v>0</v>
      </c>
      <c r="Z25" s="180">
        <f>B25+D25+F25+H25+J25+L25+N25+P25+R25+T25+V25+X25</f>
        <v>0</v>
      </c>
      <c r="AA25" s="345">
        <f>C25+E25+G25+I25+K25+M25+O25+Q25+S25+U25+W25+Y25</f>
        <v>0</v>
      </c>
      <c r="AB25" s="74"/>
      <c r="AC25" s="76"/>
      <c r="AD25" s="76"/>
    </row>
    <row r="26" spans="1:30" s="78" customFormat="1" ht="12.75" customHeight="1" x14ac:dyDescent="0.3">
      <c r="A26" s="77" t="s">
        <v>59</v>
      </c>
      <c r="B26" s="195">
        <f t="shared" ref="B26:C26" si="10">B24+B25</f>
        <v>2367</v>
      </c>
      <c r="C26" s="329">
        <f t="shared" si="10"/>
        <v>64166.3</v>
      </c>
      <c r="D26" s="190">
        <f t="shared" ref="D26:E26" si="11">D24+D25</f>
        <v>2769</v>
      </c>
      <c r="E26" s="340">
        <f t="shared" si="11"/>
        <v>68128.09</v>
      </c>
      <c r="F26" s="195">
        <f t="shared" ref="F26:I26" si="12">F24+F25</f>
        <v>2689</v>
      </c>
      <c r="G26" s="329">
        <f t="shared" si="12"/>
        <v>24594.54</v>
      </c>
      <c r="H26" s="190">
        <f t="shared" si="12"/>
        <v>3322</v>
      </c>
      <c r="I26" s="340">
        <f t="shared" si="12"/>
        <v>14970.9</v>
      </c>
      <c r="J26" s="195">
        <f t="shared" ref="J26:M26" si="13">J24+J25</f>
        <v>1949</v>
      </c>
      <c r="K26" s="329">
        <f t="shared" si="13"/>
        <v>9365.91</v>
      </c>
      <c r="L26" s="190">
        <f t="shared" si="13"/>
        <v>2218</v>
      </c>
      <c r="M26" s="340">
        <f t="shared" si="13"/>
        <v>19696.439999999999</v>
      </c>
      <c r="N26" s="195">
        <f t="shared" ref="N26:Q26" si="14">N24+N25</f>
        <v>0</v>
      </c>
      <c r="O26" s="329">
        <f t="shared" si="14"/>
        <v>0</v>
      </c>
      <c r="P26" s="190">
        <f t="shared" si="14"/>
        <v>0</v>
      </c>
      <c r="Q26" s="340">
        <f t="shared" si="14"/>
        <v>0</v>
      </c>
      <c r="R26" s="195">
        <f t="shared" ref="R26:W26" si="15">R24+R25</f>
        <v>0</v>
      </c>
      <c r="S26" s="329">
        <f t="shared" si="15"/>
        <v>0</v>
      </c>
      <c r="T26" s="190">
        <f t="shared" si="15"/>
        <v>0</v>
      </c>
      <c r="U26" s="340">
        <f t="shared" si="15"/>
        <v>0</v>
      </c>
      <c r="V26" s="195">
        <f t="shared" si="15"/>
        <v>0</v>
      </c>
      <c r="W26" s="329">
        <f t="shared" si="15"/>
        <v>0</v>
      </c>
      <c r="X26" s="190">
        <f t="shared" ref="X26:Y26" si="16">X24+X25</f>
        <v>0</v>
      </c>
      <c r="Y26" s="340">
        <f t="shared" si="16"/>
        <v>0</v>
      </c>
      <c r="Z26" s="182">
        <f t="shared" ref="Z26:AA26" si="17">SUM(Z24:Z25)</f>
        <v>15314</v>
      </c>
      <c r="AA26" s="348">
        <f t="shared" si="17"/>
        <v>200922.18000000002</v>
      </c>
      <c r="AB26" s="118"/>
    </row>
    <row r="27" spans="1:30" s="78" customFormat="1" ht="12.75" customHeight="1" x14ac:dyDescent="0.3">
      <c r="A27" s="77"/>
      <c r="B27" s="196"/>
      <c r="C27" s="330"/>
      <c r="D27" s="191"/>
      <c r="E27" s="341"/>
      <c r="F27" s="196"/>
      <c r="G27" s="330"/>
      <c r="H27" s="191"/>
      <c r="I27" s="341"/>
      <c r="J27" s="196"/>
      <c r="K27" s="330"/>
      <c r="L27" s="191"/>
      <c r="M27" s="341"/>
      <c r="N27" s="196"/>
      <c r="O27" s="330"/>
      <c r="P27" s="191"/>
      <c r="Q27" s="341"/>
      <c r="R27" s="196"/>
      <c r="S27" s="330"/>
      <c r="T27" s="191"/>
      <c r="U27" s="341"/>
      <c r="V27" s="196"/>
      <c r="W27" s="330"/>
      <c r="X27" s="191"/>
      <c r="Y27" s="341"/>
      <c r="Z27" s="183"/>
      <c r="AA27" s="349"/>
      <c r="AB27" s="118"/>
    </row>
    <row r="28" spans="1:30" ht="12.75" customHeight="1" x14ac:dyDescent="0.3">
      <c r="A28" s="79" t="s">
        <v>18</v>
      </c>
      <c r="B28" s="193"/>
      <c r="C28" s="326">
        <f>SUM(C13+C21+C26)</f>
        <v>312217.21999999997</v>
      </c>
      <c r="E28" s="342">
        <f>SUM(E13+E21+E26)</f>
        <v>267931.54999999993</v>
      </c>
      <c r="F28" s="193"/>
      <c r="G28" s="326">
        <f>SUM(G13+G21+G26)</f>
        <v>210622.24</v>
      </c>
      <c r="H28" s="188"/>
      <c r="I28" s="342">
        <f>SUM(I13+I21+I26)</f>
        <v>212390.89999999997</v>
      </c>
      <c r="J28" s="193"/>
      <c r="K28" s="326">
        <f>SUM(K13+K21+K26)</f>
        <v>159657.79</v>
      </c>
      <c r="L28" s="188"/>
      <c r="M28" s="342">
        <f>SUM(M13+M21+M26)</f>
        <v>134373.95000000001</v>
      </c>
      <c r="N28" s="193"/>
      <c r="O28" s="326">
        <f>SUM(O13+O21+O26)</f>
        <v>0</v>
      </c>
      <c r="P28" s="188"/>
      <c r="Q28" s="342">
        <f>SUM(Q13+Q21+Q26)</f>
        <v>0</v>
      </c>
      <c r="R28" s="193"/>
      <c r="S28" s="326">
        <f>SUM(S13+S21+S26)</f>
        <v>0</v>
      </c>
      <c r="T28" s="188"/>
      <c r="U28" s="342">
        <f>SUM(U13+U21+U26)</f>
        <v>0</v>
      </c>
      <c r="V28" s="193"/>
      <c r="W28" s="326">
        <f>SUM(W13+W21+W26)</f>
        <v>0</v>
      </c>
      <c r="X28" s="188"/>
      <c r="Y28" s="342">
        <f>SUM(Y13+Y21+Y26)</f>
        <v>0</v>
      </c>
      <c r="Z28" s="180"/>
      <c r="AA28" s="347">
        <f>SUM(AA13+AA21+AA26)</f>
        <v>1297193.6500000001</v>
      </c>
      <c r="AB28" s="74"/>
    </row>
    <row r="29" spans="1:30" ht="12.75" customHeight="1" x14ac:dyDescent="0.3">
      <c r="B29" s="193"/>
      <c r="C29" s="324"/>
      <c r="F29" s="193"/>
      <c r="G29" s="324"/>
      <c r="H29" s="188"/>
      <c r="I29" s="337"/>
      <c r="J29" s="193"/>
      <c r="K29" s="324"/>
      <c r="L29" s="188"/>
      <c r="M29" s="337"/>
      <c r="N29" s="193"/>
      <c r="O29" s="324"/>
      <c r="P29" s="188"/>
      <c r="Q29" s="337"/>
      <c r="R29" s="193"/>
      <c r="S29" s="324"/>
      <c r="T29" s="188"/>
      <c r="U29" s="337"/>
      <c r="V29" s="193"/>
      <c r="W29" s="324"/>
      <c r="X29" s="188"/>
      <c r="Y29" s="337"/>
      <c r="Z29" s="180"/>
      <c r="AA29" s="347"/>
      <c r="AB29" s="74"/>
    </row>
    <row r="30" spans="1:30" ht="12.75" customHeight="1" x14ac:dyDescent="0.3">
      <c r="A30" s="65" t="s">
        <v>27</v>
      </c>
      <c r="B30" s="193"/>
      <c r="C30" s="326"/>
      <c r="E30" s="342"/>
      <c r="F30" s="193"/>
      <c r="G30" s="326"/>
      <c r="H30" s="188"/>
      <c r="I30" s="342"/>
      <c r="J30" s="193"/>
      <c r="K30" s="326"/>
      <c r="L30" s="188"/>
      <c r="M30" s="342"/>
      <c r="N30" s="193"/>
      <c r="O30" s="326"/>
      <c r="P30" s="188"/>
      <c r="Q30" s="342"/>
      <c r="R30" s="193"/>
      <c r="S30" s="326"/>
      <c r="T30" s="188"/>
      <c r="U30" s="342"/>
      <c r="V30" s="193"/>
      <c r="W30" s="326"/>
      <c r="X30" s="188"/>
      <c r="Y30" s="342"/>
      <c r="Z30" s="180"/>
      <c r="AA30" s="347"/>
      <c r="AB30" s="74"/>
      <c r="AC30" s="68"/>
    </row>
    <row r="31" spans="1:30" s="81" customFormat="1" x14ac:dyDescent="0.3">
      <c r="A31" s="80" t="s">
        <v>40</v>
      </c>
      <c r="B31" s="196">
        <f>'01'!B31+'02'!B31+'03'!B31+'04'!B31+'05'!B31+'07'!B31+'08'!B31+'09'!B31+'10'!B31+'11'!B31+'12'!B31+'16'!B31+'18'!B31+'20'!B31+'25'!B31+'26'!B31</f>
        <v>16</v>
      </c>
      <c r="C31" s="331">
        <f>'01'!C31+'02'!C31+'03'!C31+'04'!C31+'05'!C31+'07'!C31+'08'!C31+'09'!C31+'10'!C31+'11'!C31+'12'!C31+'16'!C31+'18'!C31+'20'!C31+'25'!C31+'26'!C31</f>
        <v>7593.1999999999989</v>
      </c>
      <c r="D31" s="191">
        <f>'01'!D31+'02'!D31+'03'!D31+'04'!D31+'05'!D31+'07'!D31+'08'!D31+'09'!D31+'10'!D31+'11'!D31+'12'!D31+'16'!D31+'18'!D31+'20'!D31+'25'!D31+'26'!D31</f>
        <v>31</v>
      </c>
      <c r="E31" s="343">
        <f>'01'!E31+'02'!E31+'03'!E31+'04'!E31+'05'!E31+'07'!E31+'08'!E31+'09'!E31+'10'!E31+'11'!E31+'12'!E31+'16'!E31+'18'!E31+'20'!E31+'25'!E31+'26'!E31</f>
        <v>15750.860000000002</v>
      </c>
      <c r="F31" s="196">
        <f>'01'!F31+'02'!F31+'03'!F31+'04'!F31+'05'!F31+'07'!F31+'08'!F31+'09'!F31+'10'!F31+'11'!F31+'12'!F31+'16'!F31+'18'!F31+'20'!F31+'25'!F31+'26'!F31</f>
        <v>13</v>
      </c>
      <c r="G31" s="331">
        <f>'01'!G31+'02'!G31+'03'!G31+'04'!G31+'05'!G31+'07'!G31+'08'!G31+'09'!G31+'10'!G31+'11'!G31+'12'!G31+'16'!G31+'18'!G31+'20'!G31+'25'!G31+'26'!G31</f>
        <v>5987.84</v>
      </c>
      <c r="H31" s="191">
        <f>'01'!H31+'02'!H31+'03'!H31+'04'!H31+'05'!H31+'07'!H31+'08'!H31+'09'!H31+'10'!H31+'11'!H31+'12'!H31+'16'!H31+'18'!H31+'20'!H31+'25'!H31+'26'!H31</f>
        <v>11</v>
      </c>
      <c r="I31" s="343">
        <f>'01'!I31+'02'!I31+'03'!I31+'04'!I31+'05'!I31+'07'!I31+'08'!I31+'09'!I31+'10'!I31+'11'!I31+'12'!I31+'16'!I31+'18'!I31+'20'!I31+'25'!I31+'26'!I31</f>
        <v>4613.3899999999994</v>
      </c>
      <c r="J31" s="196">
        <f>'01'!J31+'02'!J31+'03'!J31+'04'!J31+'05'!J31+'07'!J31+'08'!J31+'09'!J31+'10'!J31+'11'!J31+'12'!J31+'16'!J31+'18'!J31+'20'!J31+'25'!J31+'26'!J31</f>
        <v>17</v>
      </c>
      <c r="K31" s="331">
        <f>'01'!K31+'02'!K31+'03'!K31+'04'!K31+'05'!K31+'07'!K31+'08'!K31+'09'!K31+'10'!K31+'11'!K31+'12'!K31+'16'!K31+'18'!K31+'20'!K31+'25'!K31+'26'!K31</f>
        <v>4355.46</v>
      </c>
      <c r="L31" s="191">
        <f>'01'!L31+'02'!L31+'03'!L31+'04'!L31+'05'!L31+'07'!L31+'08'!L31+'09'!L31+'10'!L31+'11'!L31+'12'!L31+'16'!L31+'18'!L31+'20'!L31+'25'!L31+'26'!L31</f>
        <v>17</v>
      </c>
      <c r="M31" s="343">
        <f>'01'!M31+'02'!M31+'03'!M31+'04'!M31+'05'!M31+'07'!M31+'08'!M31+'09'!M31+'10'!M31+'11'!M31+'12'!M31+'16'!M31+'18'!M31+'20'!M31+'25'!M31+'26'!M31</f>
        <v>6152.7</v>
      </c>
      <c r="N31" s="196">
        <f>'01'!N31+'02'!N31+'03'!N31+'04'!N31+'05'!N31+'07'!N31+'08'!N31+'09'!N31+'10'!N31+'11'!N31+'12'!N31+'16'!N31+'18'!N31+'20'!N31+'25'!N31+'26'!N31</f>
        <v>0</v>
      </c>
      <c r="O31" s="331">
        <f>'01'!O31+'02'!O31+'03'!O31+'04'!O31+'05'!O31+'07'!O31+'08'!O31+'09'!O31+'10'!O31+'11'!O31+'12'!O31+'16'!O31+'18'!O31+'20'!O31+'25'!O31+'26'!O31</f>
        <v>0</v>
      </c>
      <c r="P31" s="191">
        <f>'01'!P31+'02'!P31+'03'!P31+'04'!P31+'05'!P31+'07'!P31+'08'!P31+'09'!P31+'10'!P31+'11'!P31+'12'!P31+'16'!P31+'18'!P31+'20'!P31+'25'!P31+'26'!P31</f>
        <v>0</v>
      </c>
      <c r="Q31" s="343">
        <f>'01'!Q31+'02'!Q31+'03'!Q31+'04'!Q31+'05'!Q31+'07'!Q31+'08'!Q31+'09'!Q31+'10'!Q31+'11'!Q31+'12'!Q31+'16'!Q31+'18'!Q31+'20'!Q31+'25'!Q31+'26'!Q31</f>
        <v>0</v>
      </c>
      <c r="R31" s="196">
        <f>'01'!R31+'02'!R31+'03'!R31+'04'!R31+'05'!R31+'07'!R31+'08'!R31+'09'!R31+'10'!R31+'11'!R31+'12'!R31+'16'!R31+'18'!R31+'20'!R31+'25'!R31+'26'!R31</f>
        <v>0</v>
      </c>
      <c r="S31" s="331">
        <f>'01'!S31+'02'!S31+'03'!S31+'04'!S31+'05'!S31+'07'!S31+'08'!S31+'09'!S31+'10'!S31+'11'!S31+'12'!S31+'16'!S31+'18'!S31+'20'!S31+'25'!S31+'26'!S31</f>
        <v>0</v>
      </c>
      <c r="T31" s="191">
        <f>'01'!T31+'02'!T31+'03'!T31+'04'!T31+'05'!T31+'07'!T31+'08'!T31+'09'!T31+'10'!T31+'11'!T31+'12'!T31+'16'!T31+'18'!T31+'20'!T31+'25'!T31+'26'!T31</f>
        <v>0</v>
      </c>
      <c r="U31" s="343">
        <f>'01'!U31+'02'!U31+'03'!U31+'04'!U31+'05'!U31+'07'!U31+'08'!U31+'09'!U31+'10'!U31+'11'!U31+'12'!U31+'16'!U31+'18'!U31+'20'!U31+'25'!U31+'26'!U31</f>
        <v>0</v>
      </c>
      <c r="V31" s="196">
        <f>'01'!V31+'02'!V31+'03'!V31+'04'!V31+'05'!V31+'07'!V31+'08'!V31+'09'!V31+'10'!V31+'11'!V31+'12'!V31+'16'!V31+'18'!V31+'20'!V31+'25'!V31+'26'!V31</f>
        <v>0</v>
      </c>
      <c r="W31" s="331">
        <f>'01'!W31+'02'!W31+'03'!W31+'04'!W31+'05'!W31+'07'!W31+'08'!W31+'09'!W31+'10'!W31+'11'!W31+'12'!W31+'16'!W31+'18'!W31+'20'!W31+'25'!W31+'26'!W31</f>
        <v>0</v>
      </c>
      <c r="X31" s="191">
        <f>'01'!X31+'02'!X31+'03'!X31+'04'!X31+'05'!X31+'07'!X31+'08'!X31+'09'!X31+'10'!X31+'11'!X31+'12'!X31+'16'!X31+'18'!X31+'20'!X31+'25'!X31+'26'!X31</f>
        <v>0</v>
      </c>
      <c r="Y31" s="343">
        <f>'01'!Y31+'02'!Y31+'03'!Y31+'04'!Y31+'05'!Y31+'07'!Y31+'08'!Y31+'09'!Y31+'10'!Y31+'11'!Y31+'12'!Y31+'16'!Y31+'18'!Y31+'20'!Y31+'25'!Y31+'26'!Y31</f>
        <v>0</v>
      </c>
      <c r="Z31" s="183">
        <f t="shared" ref="Z31:AA33" si="18">SUM(B31+D31+F31+H31+J31+L31+N31+P31+R31+T31+V31+X31)</f>
        <v>105</v>
      </c>
      <c r="AA31" s="349">
        <f t="shared" si="18"/>
        <v>44453.45</v>
      </c>
      <c r="AB31" s="74"/>
    </row>
    <row r="32" spans="1:30" s="81" customFormat="1" x14ac:dyDescent="0.3">
      <c r="A32" s="80" t="s">
        <v>53</v>
      </c>
      <c r="B32" s="196">
        <f>'01'!B32+'02'!B32+'03'!B32+'04'!B32+'05'!B32+'07'!B32+'08'!B32+'09'!B32+'10'!B32+'11'!B32+'12'!B32+'16'!B32+'18'!B32+'20'!B32+'25'!B32+'26'!B32</f>
        <v>73</v>
      </c>
      <c r="C32" s="331">
        <f>'01'!C32+'02'!C32+'03'!C32+'04'!C32+'05'!C32+'07'!C32+'08'!C32+'09'!C32+'10'!C32+'11'!C32+'12'!C32+'16'!C32+'18'!C32+'20'!C32+'25'!C32+'26'!C32</f>
        <v>11088.78</v>
      </c>
      <c r="D32" s="191">
        <f>'01'!D32+'02'!D32+'03'!D32+'04'!D32+'05'!D32+'07'!D32+'08'!D32+'09'!D32+'10'!D32+'11'!D32+'12'!D32+'16'!D32+'18'!D32+'20'!D32+'25'!D32+'26'!D32</f>
        <v>51</v>
      </c>
      <c r="E32" s="343">
        <f>'01'!E32+'02'!E32+'03'!E32+'04'!E32+'05'!E32+'07'!E32+'08'!E32+'09'!E32+'10'!E32+'11'!E32+'12'!E32+'16'!E32+'18'!E32+'20'!E32+'25'!E32+'26'!E32</f>
        <v>7049.92</v>
      </c>
      <c r="F32" s="196">
        <f>'01'!F32+'02'!F32+'03'!F32+'04'!F32+'05'!F32+'07'!F32+'08'!F32+'09'!F32+'10'!F32+'11'!F32+'12'!F32+'16'!F32+'18'!F32+'20'!F32+'25'!F32+'26'!F32</f>
        <v>18</v>
      </c>
      <c r="G32" s="331">
        <f>'01'!G32+'02'!G32+'03'!G32+'04'!G32+'05'!G32+'07'!G32+'08'!G32+'09'!G32+'10'!G32+'11'!G32+'12'!G32+'16'!G32+'18'!G32+'20'!G32+'25'!G32+'26'!G32</f>
        <v>5506.23</v>
      </c>
      <c r="H32" s="191">
        <f>'01'!H32+'02'!H32+'03'!H32+'04'!H32+'05'!H32+'07'!H32+'08'!H32+'09'!H32+'10'!H32+'11'!H32+'12'!H32+'16'!H32+'18'!H32+'20'!H32+'25'!H32+'26'!H32</f>
        <v>27</v>
      </c>
      <c r="I32" s="343">
        <f>'01'!I32+'02'!I32+'03'!I32+'04'!I32+'05'!I32+'07'!I32+'08'!I32+'09'!I32+'10'!I32+'11'!I32+'12'!I32+'16'!I32+'18'!I32+'20'!I32+'25'!I32+'26'!I32</f>
        <v>4107.51</v>
      </c>
      <c r="J32" s="196">
        <f>'01'!J32+'02'!J32+'03'!J32+'04'!J32+'05'!J32+'07'!J32+'08'!J32+'09'!J32+'10'!J32+'11'!J32+'12'!J32+'16'!J32+'18'!J32+'20'!J32+'25'!J32+'26'!J32</f>
        <v>48</v>
      </c>
      <c r="K32" s="331">
        <f>'01'!K32+'02'!K32+'03'!K32+'04'!K32+'05'!K32+'07'!K32+'08'!K32+'09'!K32+'10'!K32+'11'!K32+'12'!K32+'16'!K32+'18'!K32+'20'!K32+'25'!K32+'26'!K32</f>
        <v>7084.53</v>
      </c>
      <c r="L32" s="191">
        <f>'01'!L32+'02'!L32+'03'!L32+'04'!L32+'05'!L32+'07'!L32+'08'!L32+'09'!L32+'10'!L32+'11'!L32+'12'!L32+'16'!L32+'18'!L32+'20'!L32+'25'!L32+'26'!L32</f>
        <v>41</v>
      </c>
      <c r="M32" s="343">
        <f>'01'!M32+'02'!M32+'03'!M32+'04'!M32+'05'!M32+'07'!M32+'08'!M32+'09'!M32+'10'!M32+'11'!M32+'12'!M32+'16'!M32+'18'!M32+'20'!M32+'25'!M32+'26'!M32</f>
        <v>8347.8100000000013</v>
      </c>
      <c r="N32" s="196">
        <f>'01'!N32+'02'!N32+'03'!N32+'04'!N32+'05'!N32+'07'!N32+'08'!N32+'09'!N32+'10'!N32+'11'!N32+'12'!N32+'16'!N32+'18'!N32+'20'!N32+'25'!N32+'26'!N32</f>
        <v>0</v>
      </c>
      <c r="O32" s="331">
        <f>'01'!O32+'02'!O32+'03'!O32+'04'!O32+'05'!O32+'07'!O32+'08'!O32+'09'!O32+'10'!O32+'11'!O32+'12'!O32+'16'!O32+'18'!O32+'20'!O32+'25'!O32+'26'!O32</f>
        <v>0</v>
      </c>
      <c r="P32" s="191">
        <f>'01'!P32+'02'!P32+'03'!P32+'04'!P32+'05'!P32+'07'!P32+'08'!P32+'09'!P32+'10'!P32+'11'!P32+'12'!P32+'16'!P32+'18'!P32+'20'!P32+'25'!P32+'26'!P32</f>
        <v>0</v>
      </c>
      <c r="Q32" s="343">
        <f>'01'!Q32+'02'!Q32+'03'!Q32+'04'!Q32+'05'!Q32+'07'!Q32+'08'!Q32+'09'!Q32+'10'!Q32+'11'!Q32+'12'!Q32+'16'!Q32+'18'!Q32+'20'!Q32+'25'!Q32+'26'!Q32</f>
        <v>0</v>
      </c>
      <c r="R32" s="196">
        <f>'01'!R32+'02'!R32+'03'!R32+'04'!R32+'05'!R32+'07'!R32+'08'!R32+'09'!R32+'10'!R32+'11'!R32+'12'!R32+'16'!R32+'18'!R32+'20'!R32+'25'!R32+'26'!R32</f>
        <v>0</v>
      </c>
      <c r="S32" s="331">
        <f>'01'!S32+'02'!S32+'03'!S32+'04'!S32+'05'!S32+'07'!S32+'08'!S32+'09'!S32+'10'!S32+'11'!S32+'12'!S32+'16'!S32+'18'!S32+'20'!S32+'25'!S32+'26'!S32</f>
        <v>0</v>
      </c>
      <c r="T32" s="191">
        <f>'01'!T32+'02'!T32+'03'!T32+'04'!T32+'05'!T32+'07'!T32+'08'!T32+'09'!T32+'10'!T32+'11'!T32+'12'!T32+'16'!T32+'18'!T32+'20'!T32+'25'!T32+'26'!T32</f>
        <v>0</v>
      </c>
      <c r="U32" s="343">
        <f>'01'!U32+'02'!U32+'03'!U32+'04'!U32+'05'!U32+'07'!U32+'08'!U32+'09'!U32+'10'!U32+'11'!U32+'12'!U32+'16'!U32+'18'!U32+'20'!U32+'25'!U32+'26'!U32</f>
        <v>0</v>
      </c>
      <c r="V32" s="196">
        <f>'01'!V32+'02'!V32+'03'!V32+'04'!V32+'05'!V32+'07'!V32+'08'!V32+'09'!V32+'10'!V32+'11'!V32+'12'!V32+'16'!V32+'18'!V32+'20'!V32+'25'!V32+'26'!V32</f>
        <v>0</v>
      </c>
      <c r="W32" s="331">
        <f>'01'!W32+'02'!W32+'03'!W32+'04'!W32+'05'!W32+'07'!W32+'08'!W32+'09'!W32+'10'!W32+'11'!W32+'12'!W32+'16'!W32+'18'!W32+'20'!W32+'25'!W32+'26'!W32</f>
        <v>0</v>
      </c>
      <c r="X32" s="191">
        <f>'01'!X32+'02'!X32+'03'!X32+'04'!X32+'05'!X32+'07'!X32+'08'!X32+'09'!X32+'10'!X32+'11'!X32+'12'!X32+'16'!X32+'18'!X32+'20'!X32+'25'!X32+'26'!X32</f>
        <v>0</v>
      </c>
      <c r="Y32" s="343">
        <f>'01'!Y32+'02'!Y32+'03'!Y32+'04'!Y32+'05'!Y32+'07'!Y32+'08'!Y32+'09'!Y32+'10'!Y32+'11'!Y32+'12'!Y32+'16'!Y32+'18'!Y32+'20'!Y32+'25'!Y32+'26'!Y32</f>
        <v>0</v>
      </c>
      <c r="Z32" s="183">
        <f t="shared" si="18"/>
        <v>258</v>
      </c>
      <c r="AA32" s="349">
        <f t="shared" si="18"/>
        <v>43184.78</v>
      </c>
      <c r="AB32" s="74"/>
    </row>
    <row r="33" spans="1:29" s="80" customFormat="1" x14ac:dyDescent="0.3">
      <c r="A33" s="80" t="s">
        <v>41</v>
      </c>
      <c r="B33" s="380">
        <f>'01'!B33+'02'!B33+'03'!B33+'04'!B33+'05'!B33+'07'!B33+'08'!B33+'09'!B33+'10'!B33+'11'!B33+'12'!B33+'16'!B33+'18'!B33+'20'!B33+'25'!B33+'26'!B33</f>
        <v>0</v>
      </c>
      <c r="C33" s="381">
        <f>'01'!C33+'02'!C33+'03'!C33+'04'!C33+'05'!C33+'07'!C33+'08'!C33+'09'!C33+'10'!C33+'11'!C33+'12'!C33+'16'!C33+'18'!C33+'20'!C33+'25'!C33+'26'!C33</f>
        <v>0</v>
      </c>
      <c r="D33" s="382">
        <f>'01'!D33+'02'!D33+'03'!D33+'04'!D33+'05'!D33+'07'!D33+'08'!D33+'09'!D33+'10'!D33+'11'!D33+'12'!D33+'16'!D33+'18'!D33+'20'!D33+'25'!D33+'26'!D33</f>
        <v>0</v>
      </c>
      <c r="E33" s="383">
        <f>'01'!E33+'02'!E33+'03'!E33+'04'!E33+'05'!E33+'07'!E33+'08'!E33+'09'!E33+'10'!E33+'11'!E33+'12'!E33+'16'!E33+'18'!E33+'20'!E33+'25'!E33+'26'!E33</f>
        <v>0</v>
      </c>
      <c r="F33" s="380">
        <f>'01'!F33+'02'!F33+'03'!F33+'04'!F33+'05'!F33+'07'!F33+'08'!F33+'09'!F33+'10'!F33+'11'!F33+'12'!F33+'16'!F33+'18'!F33+'20'!F33+'25'!F33+'26'!F33</f>
        <v>0</v>
      </c>
      <c r="G33" s="381">
        <f>'01'!G33+'02'!G33+'03'!G33+'04'!G33+'05'!G33+'07'!G33+'08'!G33+'09'!G33+'10'!G33+'11'!G33+'12'!G33+'16'!G33+'18'!G33+'20'!G33+'25'!G33+'26'!G33</f>
        <v>0</v>
      </c>
      <c r="H33" s="382">
        <f>'01'!H33+'02'!H33+'03'!H33+'04'!H33+'05'!H33+'07'!H33+'08'!H33+'09'!H33+'10'!H33+'11'!H33+'12'!H33+'16'!H33+'18'!H33+'20'!H33+'25'!H33+'26'!H33</f>
        <v>0</v>
      </c>
      <c r="I33" s="383">
        <f>'01'!I33+'02'!I33+'03'!I33+'04'!I33+'05'!I33+'07'!I33+'08'!I33+'09'!I33+'10'!I33+'11'!I33+'12'!I33+'16'!I33+'18'!I33+'20'!I33+'25'!I33+'26'!I33</f>
        <v>0</v>
      </c>
      <c r="J33" s="380">
        <f>'01'!J33+'02'!J33+'03'!J33+'04'!J33+'05'!J33+'07'!J33+'08'!J33+'09'!J33+'10'!J33+'11'!J33+'12'!J33+'16'!J33+'18'!J33+'20'!J33+'25'!J33+'26'!J33</f>
        <v>0</v>
      </c>
      <c r="K33" s="381">
        <f>'01'!K33+'02'!K33+'03'!K33+'04'!K33+'05'!K33+'07'!K33+'08'!K33+'09'!K33+'10'!K33+'11'!K33+'12'!K33+'16'!K33+'18'!K33+'20'!K33+'25'!K33+'26'!K33</f>
        <v>0</v>
      </c>
      <c r="L33" s="382">
        <f>'01'!L33+'02'!L33+'03'!L33+'04'!L33+'05'!L33+'07'!L33+'08'!L33+'09'!L33+'10'!L33+'11'!L33+'12'!L33+'16'!L33+'18'!L33+'20'!L33+'25'!L33+'26'!L33</f>
        <v>0</v>
      </c>
      <c r="M33" s="383">
        <f>'01'!M33+'02'!M33+'03'!M33+'04'!M33+'05'!M33+'07'!M33+'08'!M33+'09'!M33+'10'!M33+'11'!M33+'12'!M33+'16'!M33+'18'!M33+'20'!M33+'25'!M33+'26'!M33</f>
        <v>0</v>
      </c>
      <c r="N33" s="380">
        <f>'01'!N33+'02'!N33+'03'!N33+'04'!N33+'05'!N33+'07'!N33+'08'!N33+'09'!N33+'10'!N33+'11'!N33+'12'!N33+'16'!N33+'18'!N33+'20'!N33+'25'!N33+'26'!N33</f>
        <v>0</v>
      </c>
      <c r="O33" s="381">
        <f>'01'!O33+'02'!O33+'03'!O33+'04'!O33+'05'!O33+'07'!O33+'08'!O33+'09'!O33+'10'!O33+'11'!O33+'12'!O33+'16'!O33+'18'!O33+'20'!O33+'25'!O33+'26'!O33</f>
        <v>0</v>
      </c>
      <c r="P33" s="382">
        <f>'01'!P33+'02'!P33+'03'!P33+'04'!P33+'05'!P33+'07'!P33+'08'!P33+'09'!P33+'10'!P33+'11'!P33+'12'!P33+'16'!P33+'18'!P33+'20'!P33+'25'!P33+'26'!P33</f>
        <v>0</v>
      </c>
      <c r="Q33" s="383">
        <f>'01'!Q33+'02'!Q33+'03'!Q33+'04'!Q33+'05'!Q33+'07'!Q33+'08'!Q33+'09'!Q33+'10'!Q33+'11'!Q33+'12'!Q33+'16'!Q33+'18'!Q33+'20'!Q33+'25'!Q33+'26'!Q33</f>
        <v>0</v>
      </c>
      <c r="R33" s="380">
        <f>'01'!R33+'02'!R33+'03'!R33+'04'!R33+'05'!R33+'07'!R33+'08'!R33+'09'!R33+'10'!R33+'11'!R33+'12'!R33+'16'!R33+'18'!R33+'20'!R33+'25'!R33+'26'!R33</f>
        <v>0</v>
      </c>
      <c r="S33" s="381">
        <f>'01'!S33+'02'!S33+'03'!S33+'04'!S33+'05'!S33+'07'!S33+'08'!S33+'09'!S33+'10'!S33+'11'!S33+'12'!S33+'16'!S33+'18'!S33+'20'!S33+'25'!S33+'26'!S33</f>
        <v>0</v>
      </c>
      <c r="T33" s="382">
        <f>'01'!T33+'02'!T33+'03'!T33+'04'!T33+'05'!T33+'07'!T33+'08'!T33+'09'!T33+'10'!T33+'11'!T33+'12'!T33+'16'!T33+'18'!T33+'20'!T33+'25'!T33+'26'!T33</f>
        <v>0</v>
      </c>
      <c r="U33" s="383">
        <f>'01'!U33+'02'!U33+'03'!U33+'04'!U33+'05'!U33+'07'!U33+'08'!U33+'09'!U33+'10'!U33+'11'!U33+'12'!U33+'16'!U33+'18'!U33+'20'!U33+'25'!U33+'26'!U33</f>
        <v>0</v>
      </c>
      <c r="V33" s="380">
        <f>'01'!V33+'02'!V33+'03'!V33+'04'!V33+'05'!V33+'07'!V33+'08'!V33+'09'!V33+'10'!V33+'11'!V33+'12'!V33+'16'!V33+'18'!V33+'20'!V33+'25'!V33+'26'!V33</f>
        <v>0</v>
      </c>
      <c r="W33" s="381">
        <f>'01'!W33+'02'!W33+'03'!W33+'04'!W33+'05'!W33+'07'!W33+'08'!W33+'09'!W33+'10'!W33+'11'!W33+'12'!W33+'16'!W33+'18'!W33+'20'!W33+'25'!W33+'26'!W33</f>
        <v>0</v>
      </c>
      <c r="X33" s="382">
        <f>'01'!X33+'02'!X33+'03'!X33+'04'!X33+'05'!X33+'07'!X33+'08'!X33+'09'!X33+'10'!X33+'11'!X33+'12'!X33+'16'!X33+'18'!X33+'20'!X33+'25'!X33+'26'!X33</f>
        <v>0</v>
      </c>
      <c r="Y33" s="383">
        <f>'01'!Y33+'02'!Y33+'03'!Y33+'04'!Y33+'05'!Y33+'07'!Y33+'08'!Y33+'09'!Y33+'10'!Y33+'11'!Y33+'12'!Y33+'16'!Y33+'18'!Y33+'20'!Y33+'25'!Y33+'26'!Y33</f>
        <v>0</v>
      </c>
      <c r="Z33" s="184">
        <f t="shared" si="18"/>
        <v>0</v>
      </c>
      <c r="AA33" s="350">
        <f t="shared" si="18"/>
        <v>0</v>
      </c>
      <c r="AB33" s="83"/>
    </row>
    <row r="34" spans="1:29" s="65" customFormat="1" ht="12.75" customHeight="1" x14ac:dyDescent="0.3">
      <c r="A34" s="65" t="s">
        <v>51</v>
      </c>
      <c r="B34" s="196">
        <f t="shared" ref="B34:C34" si="19">SUM(B31:B33)</f>
        <v>89</v>
      </c>
      <c r="C34" s="330">
        <f t="shared" si="19"/>
        <v>18681.98</v>
      </c>
      <c r="D34" s="191">
        <f t="shared" ref="D34:AA34" si="20">SUM(D31:D33)</f>
        <v>82</v>
      </c>
      <c r="E34" s="341">
        <f t="shared" si="20"/>
        <v>22800.780000000002</v>
      </c>
      <c r="F34" s="196">
        <f t="shared" ref="F34:I34" si="21">SUM(F31:F33)</f>
        <v>31</v>
      </c>
      <c r="G34" s="330">
        <f t="shared" si="21"/>
        <v>11494.07</v>
      </c>
      <c r="H34" s="191">
        <f t="shared" si="21"/>
        <v>38</v>
      </c>
      <c r="I34" s="341">
        <f t="shared" si="21"/>
        <v>8720.9</v>
      </c>
      <c r="J34" s="196">
        <f t="shared" ref="J34:M34" si="22">SUM(J31:J33)</f>
        <v>65</v>
      </c>
      <c r="K34" s="330">
        <f t="shared" si="22"/>
        <v>11439.99</v>
      </c>
      <c r="L34" s="191">
        <f t="shared" si="22"/>
        <v>58</v>
      </c>
      <c r="M34" s="341">
        <f t="shared" si="22"/>
        <v>14500.510000000002</v>
      </c>
      <c r="N34" s="196">
        <f t="shared" ref="N34:Q34" si="23">SUM(N31:N33)</f>
        <v>0</v>
      </c>
      <c r="O34" s="330">
        <f t="shared" si="23"/>
        <v>0</v>
      </c>
      <c r="P34" s="191">
        <f t="shared" si="23"/>
        <v>0</v>
      </c>
      <c r="Q34" s="341">
        <f t="shared" si="23"/>
        <v>0</v>
      </c>
      <c r="R34" s="196">
        <f t="shared" ref="R34:W34" si="24">SUM(R31:R33)</f>
        <v>0</v>
      </c>
      <c r="S34" s="330">
        <f t="shared" si="24"/>
        <v>0</v>
      </c>
      <c r="T34" s="191">
        <f t="shared" si="24"/>
        <v>0</v>
      </c>
      <c r="U34" s="341">
        <f t="shared" si="24"/>
        <v>0</v>
      </c>
      <c r="V34" s="196">
        <f t="shared" si="24"/>
        <v>0</v>
      </c>
      <c r="W34" s="330">
        <f t="shared" si="24"/>
        <v>0</v>
      </c>
      <c r="X34" s="191">
        <f t="shared" ref="X34:Y34" si="25">SUM(X31:X33)</f>
        <v>0</v>
      </c>
      <c r="Y34" s="341">
        <f t="shared" si="25"/>
        <v>0</v>
      </c>
      <c r="Z34" s="183">
        <f t="shared" si="20"/>
        <v>363</v>
      </c>
      <c r="AA34" s="349">
        <f t="shared" si="20"/>
        <v>87638.23</v>
      </c>
      <c r="AB34" s="119"/>
      <c r="AC34" s="82"/>
    </row>
    <row r="35" spans="1:29" s="65" customFormat="1" ht="12.75" customHeight="1" x14ac:dyDescent="0.3">
      <c r="B35" s="196"/>
      <c r="C35" s="330"/>
      <c r="D35" s="191"/>
      <c r="E35" s="341"/>
      <c r="F35" s="196"/>
      <c r="G35" s="330"/>
      <c r="H35" s="191"/>
      <c r="I35" s="341"/>
      <c r="J35" s="196"/>
      <c r="K35" s="330"/>
      <c r="L35" s="191"/>
      <c r="M35" s="341"/>
      <c r="N35" s="196"/>
      <c r="O35" s="330"/>
      <c r="P35" s="191"/>
      <c r="Q35" s="341"/>
      <c r="R35" s="196"/>
      <c r="S35" s="330"/>
      <c r="T35" s="191"/>
      <c r="U35" s="341"/>
      <c r="V35" s="196"/>
      <c r="W35" s="330"/>
      <c r="X35" s="191"/>
      <c r="Y35" s="341"/>
      <c r="Z35" s="183"/>
      <c r="AA35" s="349"/>
      <c r="AB35" s="119"/>
      <c r="AC35" s="82"/>
    </row>
    <row r="36" spans="1:29" s="71" customFormat="1" ht="12.75" customHeight="1" x14ac:dyDescent="0.25">
      <c r="A36" s="71" t="s">
        <v>54</v>
      </c>
      <c r="B36" s="193"/>
      <c r="C36" s="327">
        <f>Statewide!C36*0.6</f>
        <v>6953.0999999999995</v>
      </c>
      <c r="D36" s="188"/>
      <c r="E36" s="338">
        <f>Statewide!E36*0.6</f>
        <v>6953.0999999999995</v>
      </c>
      <c r="F36" s="193"/>
      <c r="G36" s="327">
        <f>Statewide!G36*0.6</f>
        <v>6953.0999999999995</v>
      </c>
      <c r="H36" s="188"/>
      <c r="I36" s="338">
        <f>Statewide!I36*0.6</f>
        <v>6953.0999999999995</v>
      </c>
      <c r="J36" s="193"/>
      <c r="K36" s="327">
        <f>Statewide!K36*0.6</f>
        <v>6953.0999999999995</v>
      </c>
      <c r="L36" s="188"/>
      <c r="M36" s="338">
        <f>Statewide!M36*0.6</f>
        <v>6953.0999999999995</v>
      </c>
      <c r="N36" s="193"/>
      <c r="O36" s="327">
        <f>Statewide!O36*0.6</f>
        <v>6953.0999999999995</v>
      </c>
      <c r="P36" s="188"/>
      <c r="Q36" s="338">
        <f>Statewide!Q36*0.6</f>
        <v>6953.0999999999995</v>
      </c>
      <c r="R36" s="193"/>
      <c r="S36" s="327">
        <f>Statewide!S36*0.6</f>
        <v>6953.0999999999995</v>
      </c>
      <c r="T36" s="188"/>
      <c r="U36" s="338">
        <f>Statewide!U36*0.6</f>
        <v>6953.0999999999995</v>
      </c>
      <c r="V36" s="193"/>
      <c r="W36" s="327">
        <f>Statewide!W36*0.6</f>
        <v>6953.0999999999995</v>
      </c>
      <c r="X36" s="188"/>
      <c r="Y36" s="338">
        <f>Statewide!Y36*0.6</f>
        <v>6953.0999999999995</v>
      </c>
      <c r="Z36" s="180"/>
      <c r="AA36" s="345">
        <f>SUM(B36:Z36)</f>
        <v>83437.200000000012</v>
      </c>
      <c r="AB36" s="83"/>
    </row>
    <row r="37" spans="1:29" s="69" customFormat="1" ht="12.75" customHeight="1" x14ac:dyDescent="0.3">
      <c r="A37" s="65"/>
      <c r="B37" s="193"/>
      <c r="C37" s="327"/>
      <c r="D37" s="188"/>
      <c r="E37" s="338"/>
      <c r="F37" s="193"/>
      <c r="G37" s="327"/>
      <c r="H37" s="188"/>
      <c r="I37" s="338"/>
      <c r="J37" s="193"/>
      <c r="K37" s="327"/>
      <c r="L37" s="188"/>
      <c r="M37" s="338"/>
      <c r="N37" s="193"/>
      <c r="O37" s="327"/>
      <c r="P37" s="188"/>
      <c r="Q37" s="338"/>
      <c r="R37" s="193"/>
      <c r="S37" s="327"/>
      <c r="T37" s="188"/>
      <c r="U37" s="338"/>
      <c r="V37" s="193"/>
      <c r="W37" s="327"/>
      <c r="X37" s="188"/>
      <c r="Y37" s="338"/>
      <c r="Z37" s="180"/>
      <c r="AA37" s="345"/>
      <c r="AB37" s="83"/>
    </row>
    <row r="38" spans="1:29" s="85" customFormat="1" ht="26" x14ac:dyDescent="0.25">
      <c r="A38" s="84" t="s">
        <v>55</v>
      </c>
      <c r="B38" s="185"/>
      <c r="C38" s="390">
        <f>C28-C3-C34-(C36-C4)</f>
        <v>249752.43999999994</v>
      </c>
      <c r="D38" s="391"/>
      <c r="E38" s="390">
        <f>E28-E3-E34-(E36-E4)</f>
        <v>212433.16999999993</v>
      </c>
      <c r="F38" s="185"/>
      <c r="G38" s="332">
        <f>G28-G3-G34-(G36-G4)</f>
        <v>171066.06999999998</v>
      </c>
      <c r="H38" s="185"/>
      <c r="I38" s="332">
        <f>I28-I3-I34-(I36-I4)</f>
        <v>171928.79999999996</v>
      </c>
      <c r="J38" s="185"/>
      <c r="K38" s="332">
        <f>K28-K3-K34-(K36-K4)</f>
        <v>122609.99999999999</v>
      </c>
      <c r="L38" s="185"/>
      <c r="M38" s="332">
        <f>M28-M3-M34-(M36-M4)</f>
        <v>94600.540000000008</v>
      </c>
      <c r="N38" s="185"/>
      <c r="O38" s="332">
        <f>O28-O3-O34-(O36-O4)</f>
        <v>-6953.0999999999995</v>
      </c>
      <c r="P38" s="185"/>
      <c r="Q38" s="332">
        <f>Q28-Q3-Q34-(Q36-Q4)</f>
        <v>-6953.0999999999995</v>
      </c>
      <c r="R38" s="185"/>
      <c r="S38" s="332">
        <f>S28-S3-S34-(S36-S4)</f>
        <v>-6953.0999999999995</v>
      </c>
      <c r="T38" s="185"/>
      <c r="U38" s="332">
        <f>U28-U3-U34-(U36-U4)</f>
        <v>-6953.0999999999995</v>
      </c>
      <c r="V38" s="185"/>
      <c r="W38" s="332">
        <f>W28-W3-W34-(W36-W4)</f>
        <v>-6953.0999999999995</v>
      </c>
      <c r="X38" s="185"/>
      <c r="Y38" s="332">
        <f>Y28-Y3-Y34-(Y36-Y4)</f>
        <v>-6953.0999999999995</v>
      </c>
      <c r="Z38" s="185"/>
      <c r="AA38" s="332">
        <f>AA28-AA3-AA34-(AA36-AA4)</f>
        <v>980672.42000000016</v>
      </c>
      <c r="AB38" s="120"/>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orientation="landscape" r:id="rId1"/>
  <headerFooter alignWithMargins="0">
    <oddFooter>&amp;L&amp;8&amp;Z&amp;F
Prepared by Danielle Meier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20.2695312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76</v>
      </c>
      <c r="B1" s="426" t="s">
        <v>0</v>
      </c>
      <c r="C1" s="426"/>
      <c r="D1" s="427" t="s">
        <v>1</v>
      </c>
      <c r="E1" s="427"/>
      <c r="F1" s="426" t="s">
        <v>2</v>
      </c>
      <c r="G1" s="426"/>
      <c r="H1" s="427" t="s">
        <v>3</v>
      </c>
      <c r="I1" s="427"/>
      <c r="J1" s="426" t="s">
        <v>4</v>
      </c>
      <c r="K1" s="426"/>
      <c r="L1" s="427" t="s">
        <v>5</v>
      </c>
      <c r="M1" s="427"/>
      <c r="N1" s="426" t="s">
        <v>6</v>
      </c>
      <c r="O1" s="426"/>
      <c r="P1" s="427" t="s">
        <v>7</v>
      </c>
      <c r="Q1" s="427"/>
      <c r="R1" s="426" t="s">
        <v>8</v>
      </c>
      <c r="S1" s="426"/>
      <c r="T1" s="427" t="s">
        <v>9</v>
      </c>
      <c r="U1" s="427"/>
      <c r="V1" s="426" t="s">
        <v>10</v>
      </c>
      <c r="W1" s="426"/>
      <c r="X1" s="427" t="s">
        <v>11</v>
      </c>
      <c r="Y1" s="427"/>
      <c r="Z1" s="428" t="s">
        <v>12</v>
      </c>
      <c r="AA1" s="428"/>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7">
        <v>25</v>
      </c>
      <c r="C3" s="236">
        <v>207.7</v>
      </c>
      <c r="D3" s="287">
        <v>20</v>
      </c>
      <c r="E3" s="283">
        <v>139.19999999999999</v>
      </c>
      <c r="F3" s="157">
        <v>30</v>
      </c>
      <c r="G3" s="236">
        <v>316.5</v>
      </c>
      <c r="H3" s="161">
        <v>28</v>
      </c>
      <c r="I3" s="283">
        <v>230.4</v>
      </c>
      <c r="J3" s="153">
        <v>13</v>
      </c>
      <c r="K3" s="236">
        <v>103</v>
      </c>
      <c r="L3" s="161">
        <v>24</v>
      </c>
      <c r="M3" s="283">
        <v>188.6</v>
      </c>
      <c r="N3" s="153"/>
      <c r="O3" s="236"/>
      <c r="P3" s="161"/>
      <c r="Q3" s="283"/>
      <c r="R3" s="153"/>
      <c r="S3" s="236"/>
      <c r="T3" s="161"/>
      <c r="U3" s="283"/>
      <c r="V3" s="153"/>
      <c r="W3" s="236"/>
      <c r="X3" s="161"/>
      <c r="Y3" s="283"/>
      <c r="Z3" s="147">
        <f>B3+D3+F3+H3+J3+L3+N3+P3+R3+T3+V3+X3</f>
        <v>140</v>
      </c>
      <c r="AA3" s="249">
        <f>C3+E3+G3+I3+K3+M3+O3+Q3+S3+U3+W3+Y3</f>
        <v>1185.3999999999999</v>
      </c>
    </row>
    <row r="4" spans="1:29" ht="12.75" customHeight="1" x14ac:dyDescent="0.25">
      <c r="A4" s="2" t="s">
        <v>38</v>
      </c>
      <c r="B4" s="153"/>
      <c r="C4" s="237">
        <v>48</v>
      </c>
      <c r="D4" s="161"/>
      <c r="E4" s="284">
        <v>34</v>
      </c>
      <c r="F4" s="153"/>
      <c r="G4" s="237">
        <v>50</v>
      </c>
      <c r="H4" s="161"/>
      <c r="I4" s="284">
        <v>54</v>
      </c>
      <c r="J4" s="153"/>
      <c r="K4" s="237">
        <v>24</v>
      </c>
      <c r="L4" s="161"/>
      <c r="M4" s="284">
        <v>46</v>
      </c>
      <c r="N4" s="153"/>
      <c r="O4" s="237"/>
      <c r="P4" s="161"/>
      <c r="Q4" s="284"/>
      <c r="R4" s="153"/>
      <c r="S4" s="237"/>
      <c r="T4" s="161"/>
      <c r="U4" s="284"/>
      <c r="V4" s="153"/>
      <c r="W4" s="237"/>
      <c r="X4" s="161"/>
      <c r="Y4" s="284"/>
      <c r="Z4" s="147"/>
      <c r="AA4" s="250">
        <f>C4+E4+G4+I4+K4+M4+O4+Q4+S4+U4+W4+Y4</f>
        <v>256</v>
      </c>
    </row>
    <row r="5" spans="1:29" ht="12.75" customHeight="1" x14ac:dyDescent="0.3">
      <c r="A5" s="3" t="s">
        <v>15</v>
      </c>
      <c r="B5" s="153"/>
      <c r="C5" s="238">
        <f>SUM(C3:C4)</f>
        <v>255.7</v>
      </c>
      <c r="D5" s="161"/>
      <c r="E5" s="258">
        <f>SUM(E3:E4)</f>
        <v>173.2</v>
      </c>
      <c r="F5" s="153"/>
      <c r="G5" s="238">
        <f>SUM(G3:G4)</f>
        <v>366.5</v>
      </c>
      <c r="H5" s="161"/>
      <c r="I5" s="258">
        <f>SUM(I3:I4)</f>
        <v>284.39999999999998</v>
      </c>
      <c r="J5" s="153"/>
      <c r="K5" s="238">
        <f>SUM(K3:K4)</f>
        <v>127</v>
      </c>
      <c r="L5" s="161"/>
      <c r="M5" s="258">
        <f>SUM(M3:M4)</f>
        <v>234.6</v>
      </c>
      <c r="N5" s="153"/>
      <c r="O5" s="238">
        <f>SUM(O3:O4)</f>
        <v>0</v>
      </c>
      <c r="P5" s="161"/>
      <c r="Q5" s="258">
        <f>SUM(Q3:Q4)</f>
        <v>0</v>
      </c>
      <c r="R5" s="153"/>
      <c r="S5" s="238">
        <f>SUM(S3:S4)</f>
        <v>0</v>
      </c>
      <c r="T5" s="161"/>
      <c r="U5" s="258">
        <f>SUM(U3:U4)</f>
        <v>0</v>
      </c>
      <c r="V5" s="153"/>
      <c r="W5" s="238">
        <f>SUM(W3:W4)</f>
        <v>0</v>
      </c>
      <c r="X5" s="161"/>
      <c r="Y5" s="258">
        <f>SUM(Y3:Y4)</f>
        <v>0</v>
      </c>
      <c r="Z5" s="147"/>
      <c r="AA5" s="251">
        <f>SUM(AA3:AA4)</f>
        <v>1441.3999999999999</v>
      </c>
      <c r="AB5" s="5"/>
      <c r="AC5" s="5"/>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c r="AB6" s="5"/>
      <c r="AC6" s="5"/>
    </row>
    <row r="7" spans="1:29" s="2" customFormat="1" ht="12.75" customHeight="1" x14ac:dyDescent="0.25">
      <c r="A7" s="2" t="s">
        <v>58</v>
      </c>
      <c r="B7" s="153"/>
      <c r="C7" s="306">
        <v>10407.1</v>
      </c>
      <c r="D7" s="161"/>
      <c r="E7" s="307">
        <v>4830.43</v>
      </c>
      <c r="F7" s="153"/>
      <c r="G7" s="306">
        <v>74630.740000000005</v>
      </c>
      <c r="H7" s="161"/>
      <c r="I7" s="307">
        <v>-35170.9</v>
      </c>
      <c r="J7" s="153"/>
      <c r="K7" s="306">
        <v>1940.19</v>
      </c>
      <c r="L7" s="161"/>
      <c r="M7" s="307">
        <v>6503.95</v>
      </c>
      <c r="N7" s="153"/>
      <c r="O7" s="306"/>
      <c r="P7" s="161"/>
      <c r="Q7" s="307"/>
      <c r="R7" s="153"/>
      <c r="S7" s="306"/>
      <c r="T7" s="161"/>
      <c r="U7" s="307"/>
      <c r="V7" s="153"/>
      <c r="W7" s="306"/>
      <c r="X7" s="161"/>
      <c r="Y7" s="307"/>
      <c r="Z7" s="147"/>
      <c r="AA7" s="321">
        <f>C7+E7+G7+I7+K7+M7+O7+Q7+S7+U7+W7+Y7</f>
        <v>63141.51</v>
      </c>
      <c r="AB7" s="26"/>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B8" s="4"/>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6</v>
      </c>
      <c r="C10" s="236">
        <v>193.1</v>
      </c>
      <c r="D10" s="161">
        <v>9</v>
      </c>
      <c r="E10" s="283">
        <v>300.04000000000002</v>
      </c>
      <c r="F10" s="153">
        <v>15</v>
      </c>
      <c r="G10" s="236">
        <v>1602.19</v>
      </c>
      <c r="H10" s="161">
        <v>6</v>
      </c>
      <c r="I10" s="283">
        <v>-92.34</v>
      </c>
      <c r="J10" s="153">
        <v>2</v>
      </c>
      <c r="K10" s="236">
        <v>63.24</v>
      </c>
      <c r="L10" s="161">
        <v>9</v>
      </c>
      <c r="M10" s="283">
        <v>285.07</v>
      </c>
      <c r="N10" s="153"/>
      <c r="O10" s="236"/>
      <c r="P10" s="161"/>
      <c r="Q10" s="283"/>
      <c r="R10" s="153"/>
      <c r="S10" s="236"/>
      <c r="T10" s="161"/>
      <c r="U10" s="283"/>
      <c r="V10" s="153"/>
      <c r="W10" s="236"/>
      <c r="X10" s="161"/>
      <c r="Y10" s="283"/>
      <c r="Z10" s="147">
        <f t="shared" ref="Z10" si="0">B10+D10+F10+H10+J10+L10+N10+P10+R10+T10+V10+X10</f>
        <v>47</v>
      </c>
      <c r="AA10" s="249">
        <f t="shared" ref="AA10" si="1">C10+E10+G10+I10+K10+M10+O10+Q10+S10+U10+W10+Y10</f>
        <v>2351.3000000000002</v>
      </c>
    </row>
    <row r="11" spans="1:29" ht="12.75" customHeight="1" x14ac:dyDescent="0.25">
      <c r="A11" s="2" t="s">
        <v>93</v>
      </c>
      <c r="B11" s="153"/>
      <c r="C11" s="236"/>
      <c r="D11" s="161"/>
      <c r="E11" s="283"/>
      <c r="F11" s="153"/>
      <c r="G11" s="236"/>
      <c r="H11" s="161"/>
      <c r="I11" s="283"/>
      <c r="J11" s="153"/>
      <c r="K11" s="236"/>
      <c r="L11" s="161"/>
      <c r="M11" s="283"/>
      <c r="N11" s="153"/>
      <c r="O11" s="236"/>
      <c r="P11" s="161"/>
      <c r="Q11" s="283"/>
      <c r="R11" s="153"/>
      <c r="S11" s="236"/>
      <c r="T11" s="161"/>
      <c r="U11" s="283"/>
      <c r="V11" s="153"/>
      <c r="W11" s="236"/>
      <c r="X11" s="161"/>
      <c r="Y11" s="283"/>
      <c r="Z11" s="147">
        <f t="shared" ref="Z11:AA12" si="2">B11+D11+F11+H11+J11+L11+N11+P11+R11+T11+V11+X11</f>
        <v>0</v>
      </c>
      <c r="AA11" s="249">
        <f t="shared" si="2"/>
        <v>0</v>
      </c>
      <c r="AC11" s="1"/>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6</v>
      </c>
      <c r="C13" s="238">
        <f t="shared" si="3"/>
        <v>193.1</v>
      </c>
      <c r="D13" s="161">
        <f t="shared" si="3"/>
        <v>9</v>
      </c>
      <c r="E13" s="258">
        <f t="shared" si="3"/>
        <v>300.04000000000002</v>
      </c>
      <c r="F13" s="153">
        <f t="shared" si="3"/>
        <v>15</v>
      </c>
      <c r="G13" s="238">
        <f t="shared" si="3"/>
        <v>1602.19</v>
      </c>
      <c r="H13" s="161">
        <f t="shared" si="3"/>
        <v>6</v>
      </c>
      <c r="I13" s="258">
        <f t="shared" si="3"/>
        <v>-92.34</v>
      </c>
      <c r="J13" s="153">
        <f t="shared" si="3"/>
        <v>2</v>
      </c>
      <c r="K13" s="238">
        <f t="shared" si="3"/>
        <v>63.24</v>
      </c>
      <c r="L13" s="161">
        <f t="shared" si="3"/>
        <v>9</v>
      </c>
      <c r="M13" s="258">
        <f t="shared" si="3"/>
        <v>285.07</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47</v>
      </c>
      <c r="AA13" s="303">
        <f t="shared" si="3"/>
        <v>2351.3000000000002</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B16+D16+F16+H16+J16+L16+N16+P16+R16+T16+V16+X16</f>
        <v>0</v>
      </c>
      <c r="AA16" s="249">
        <f>C16+E16+G16+I16+K16+M16+O16+Q16+S16+U16+W16+Y16</f>
        <v>0</v>
      </c>
    </row>
    <row r="17" spans="1:29" ht="12.75" customHeight="1" x14ac:dyDescent="0.25">
      <c r="A17" s="2" t="s">
        <v>21</v>
      </c>
      <c r="B17" s="153"/>
      <c r="C17" s="236"/>
      <c r="D17" s="161"/>
      <c r="E17" s="283"/>
      <c r="F17" s="153"/>
      <c r="G17" s="236"/>
      <c r="H17" s="161"/>
      <c r="I17" s="283"/>
      <c r="J17" s="153"/>
      <c r="K17" s="236"/>
      <c r="L17" s="161">
        <v>-3</v>
      </c>
      <c r="M17" s="283">
        <v>2011.01</v>
      </c>
      <c r="N17" s="153"/>
      <c r="O17" s="236"/>
      <c r="P17" s="161"/>
      <c r="Q17" s="283"/>
      <c r="R17" s="153"/>
      <c r="S17" s="236"/>
      <c r="T17" s="161"/>
      <c r="U17" s="283"/>
      <c r="V17" s="153"/>
      <c r="W17" s="236"/>
      <c r="X17" s="161"/>
      <c r="Y17" s="283"/>
      <c r="Z17" s="147">
        <f>B17+D17+F17+H17+J17+L17+N17+P17+R17+T17+V17+X17</f>
        <v>-3</v>
      </c>
      <c r="AA17" s="249">
        <f>C17+E17+G17+I17+K17+M17+O17+Q17+S17+U17+W17+Y17</f>
        <v>2011.01</v>
      </c>
    </row>
    <row r="18" spans="1:29" ht="12.75" customHeight="1" x14ac:dyDescent="0.25">
      <c r="A18" s="2" t="s">
        <v>45</v>
      </c>
      <c r="B18" s="153">
        <v>3</v>
      </c>
      <c r="C18" s="236">
        <v>1332.64</v>
      </c>
      <c r="D18" s="161">
        <v>1</v>
      </c>
      <c r="E18" s="283">
        <v>371.2</v>
      </c>
      <c r="F18" s="153">
        <v>1</v>
      </c>
      <c r="G18" s="236">
        <v>376.8</v>
      </c>
      <c r="H18" s="161"/>
      <c r="I18" s="283"/>
      <c r="J18" s="153">
        <v>-1</v>
      </c>
      <c r="K18" s="236">
        <v>1612.84</v>
      </c>
      <c r="L18" s="161">
        <v>1</v>
      </c>
      <c r="M18" s="283">
        <v>922.7</v>
      </c>
      <c r="N18" s="153"/>
      <c r="O18" s="236"/>
      <c r="P18" s="161"/>
      <c r="Q18" s="283"/>
      <c r="R18" s="153"/>
      <c r="S18" s="236"/>
      <c r="T18" s="161"/>
      <c r="U18" s="283"/>
      <c r="V18" s="153"/>
      <c r="W18" s="236"/>
      <c r="X18" s="161"/>
      <c r="Y18" s="283"/>
      <c r="Z18" s="147">
        <f t="shared" ref="Z18:AA20" si="4">B18+D18+F18+H18+J18+L18+N18+P18+R18+T18+V18+X18</f>
        <v>5</v>
      </c>
      <c r="AA18" s="249">
        <f t="shared" si="4"/>
        <v>4616.18</v>
      </c>
    </row>
    <row r="19" spans="1:29" ht="12.75" customHeight="1" x14ac:dyDescent="0.25">
      <c r="A19" s="2" t="s">
        <v>22</v>
      </c>
      <c r="B19" s="159">
        <v>5</v>
      </c>
      <c r="C19" s="306">
        <v>1798.24</v>
      </c>
      <c r="D19" s="289"/>
      <c r="E19" s="307"/>
      <c r="F19" s="159">
        <v>-1</v>
      </c>
      <c r="G19" s="306">
        <v>376.8</v>
      </c>
      <c r="H19" s="289">
        <v>3</v>
      </c>
      <c r="I19" s="307">
        <v>2248.9499999999998</v>
      </c>
      <c r="J19" s="153">
        <v>1</v>
      </c>
      <c r="K19" s="236">
        <v>1026.3900000000001</v>
      </c>
      <c r="L19" s="289">
        <v>2</v>
      </c>
      <c r="M19" s="307">
        <v>1016.05</v>
      </c>
      <c r="N19" s="159"/>
      <c r="O19" s="306"/>
      <c r="P19" s="289"/>
      <c r="Q19" s="307"/>
      <c r="R19" s="159"/>
      <c r="S19" s="306"/>
      <c r="T19" s="289"/>
      <c r="U19" s="307"/>
      <c r="V19" s="159"/>
      <c r="W19" s="306"/>
      <c r="X19" s="289"/>
      <c r="Y19" s="307"/>
      <c r="Z19" s="302">
        <f t="shared" si="4"/>
        <v>10</v>
      </c>
      <c r="AA19" s="308">
        <f t="shared" si="4"/>
        <v>6466.43</v>
      </c>
    </row>
    <row r="20" spans="1:29" ht="12.75" customHeight="1" x14ac:dyDescent="0.25">
      <c r="A20" s="2" t="s">
        <v>47</v>
      </c>
      <c r="B20" s="309"/>
      <c r="C20" s="237"/>
      <c r="D20" s="310">
        <v>1</v>
      </c>
      <c r="E20" s="284">
        <v>172.5</v>
      </c>
      <c r="F20" s="309"/>
      <c r="G20" s="237"/>
      <c r="H20" s="310">
        <v>3</v>
      </c>
      <c r="I20" s="284">
        <v>7111.78</v>
      </c>
      <c r="J20" s="309">
        <v>1</v>
      </c>
      <c r="K20" s="237">
        <v>2172.9</v>
      </c>
      <c r="L20" s="310"/>
      <c r="M20" s="284"/>
      <c r="N20" s="309"/>
      <c r="O20" s="237"/>
      <c r="P20" s="310"/>
      <c r="Q20" s="284"/>
      <c r="R20" s="309"/>
      <c r="S20" s="237"/>
      <c r="T20" s="310"/>
      <c r="U20" s="284"/>
      <c r="V20" s="309"/>
      <c r="W20" s="237"/>
      <c r="X20" s="310"/>
      <c r="Y20" s="284"/>
      <c r="Z20" s="311">
        <f t="shared" si="4"/>
        <v>5</v>
      </c>
      <c r="AA20" s="250">
        <f t="shared" si="4"/>
        <v>9457.18</v>
      </c>
    </row>
    <row r="21" spans="1:29" ht="12.75" customHeight="1" x14ac:dyDescent="0.3">
      <c r="A21" s="3" t="s">
        <v>20</v>
      </c>
      <c r="B21" s="153">
        <f t="shared" ref="B21:AA21" si="5">SUM(B16:B20)</f>
        <v>8</v>
      </c>
      <c r="C21" s="238">
        <f t="shared" si="5"/>
        <v>3130.88</v>
      </c>
      <c r="D21" s="161">
        <f t="shared" si="5"/>
        <v>2</v>
      </c>
      <c r="E21" s="258">
        <f t="shared" si="5"/>
        <v>543.70000000000005</v>
      </c>
      <c r="F21" s="153">
        <f t="shared" si="5"/>
        <v>0</v>
      </c>
      <c r="G21" s="238">
        <f t="shared" si="5"/>
        <v>753.6</v>
      </c>
      <c r="H21" s="161">
        <f t="shared" si="5"/>
        <v>6</v>
      </c>
      <c r="I21" s="258">
        <f t="shared" si="5"/>
        <v>9360.73</v>
      </c>
      <c r="J21" s="159">
        <f t="shared" si="5"/>
        <v>1</v>
      </c>
      <c r="K21" s="247">
        <f t="shared" si="5"/>
        <v>4812.13</v>
      </c>
      <c r="L21" s="289">
        <f t="shared" si="5"/>
        <v>0</v>
      </c>
      <c r="M21" s="290">
        <f t="shared" si="5"/>
        <v>3949.76</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17</v>
      </c>
      <c r="AA21" s="303">
        <f t="shared" si="5"/>
        <v>22550.800000000003</v>
      </c>
    </row>
    <row r="22" spans="1:29" ht="12.75" customHeight="1" x14ac:dyDescent="0.3">
      <c r="A22" s="3"/>
      <c r="B22" s="153"/>
      <c r="C22" s="239"/>
      <c r="D22" s="161"/>
      <c r="E22" s="282"/>
      <c r="F22" s="153"/>
      <c r="G22" s="239"/>
      <c r="H22" s="161"/>
      <c r="I22" s="282"/>
      <c r="J22" s="153"/>
      <c r="K22" s="239"/>
      <c r="L22" s="161"/>
      <c r="M22" s="282"/>
      <c r="N22" s="153"/>
      <c r="O22" s="239"/>
      <c r="P22" s="161"/>
      <c r="Q22" s="282"/>
      <c r="R22" s="153"/>
      <c r="S22" s="239"/>
      <c r="T22" s="161"/>
      <c r="U22" s="282"/>
      <c r="V22" s="153"/>
      <c r="W22" s="239"/>
      <c r="X22" s="161"/>
      <c r="Y22" s="282"/>
      <c r="Z22" s="147"/>
      <c r="AA22" s="249"/>
    </row>
    <row r="23" spans="1:29"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9" ht="12.75" customHeight="1" x14ac:dyDescent="0.25">
      <c r="A24" s="2" t="s">
        <v>64</v>
      </c>
      <c r="B24" s="153">
        <v>26</v>
      </c>
      <c r="C24" s="236">
        <v>1816</v>
      </c>
      <c r="D24" s="161">
        <v>11</v>
      </c>
      <c r="E24" s="283">
        <v>132</v>
      </c>
      <c r="F24" s="153"/>
      <c r="G24" s="236"/>
      <c r="H24" s="161">
        <v>43</v>
      </c>
      <c r="I24" s="283">
        <v>334.8</v>
      </c>
      <c r="J24" s="153">
        <v>3</v>
      </c>
      <c r="K24" s="236">
        <v>153.9</v>
      </c>
      <c r="L24" s="161">
        <v>23</v>
      </c>
      <c r="M24" s="283">
        <v>29.8</v>
      </c>
      <c r="N24" s="153"/>
      <c r="O24" s="236"/>
      <c r="P24" s="161"/>
      <c r="Q24" s="283"/>
      <c r="R24" s="153"/>
      <c r="S24" s="236"/>
      <c r="T24" s="161"/>
      <c r="U24" s="283"/>
      <c r="V24" s="153"/>
      <c r="W24" s="236"/>
      <c r="X24" s="161"/>
      <c r="Y24" s="283"/>
      <c r="Z24" s="147">
        <f>B24+D24+F24+H24+J24+L24+N24+P24+R24+T24+V24+X24</f>
        <v>106</v>
      </c>
      <c r="AA24" s="249">
        <f>C24+E24+G24+I24+K24+M24+O24+Q24+S24+U24+W24+Y24</f>
        <v>2466.5000000000005</v>
      </c>
    </row>
    <row r="25" spans="1:29"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9" s="12" customFormat="1" ht="12.75" customHeight="1" x14ac:dyDescent="0.3">
      <c r="A26" s="10" t="s">
        <v>59</v>
      </c>
      <c r="B26" s="156">
        <f t="shared" ref="B26:Y26" si="6">B24+B25</f>
        <v>26</v>
      </c>
      <c r="C26" s="240">
        <f t="shared" si="6"/>
        <v>1816</v>
      </c>
      <c r="D26" s="285">
        <f t="shared" si="6"/>
        <v>11</v>
      </c>
      <c r="E26" s="286">
        <f t="shared" si="6"/>
        <v>132</v>
      </c>
      <c r="F26" s="156">
        <f t="shared" si="6"/>
        <v>0</v>
      </c>
      <c r="G26" s="240">
        <f t="shared" si="6"/>
        <v>0</v>
      </c>
      <c r="H26" s="285">
        <f t="shared" si="6"/>
        <v>43</v>
      </c>
      <c r="I26" s="286">
        <f t="shared" si="6"/>
        <v>334.8</v>
      </c>
      <c r="J26" s="156">
        <f t="shared" si="6"/>
        <v>3</v>
      </c>
      <c r="K26" s="240">
        <f t="shared" si="6"/>
        <v>153.9</v>
      </c>
      <c r="L26" s="285">
        <f t="shared" si="6"/>
        <v>23</v>
      </c>
      <c r="M26" s="286">
        <f t="shared" si="6"/>
        <v>29.8</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106</v>
      </c>
      <c r="AA26" s="253">
        <f t="shared" si="7"/>
        <v>2466.5000000000005</v>
      </c>
    </row>
    <row r="27" spans="1:29"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9" ht="12.75" customHeight="1" x14ac:dyDescent="0.3">
      <c r="A28" s="8" t="s">
        <v>18</v>
      </c>
      <c r="B28" s="153"/>
      <c r="C28" s="238">
        <f>SUM(C13+C21+C26)</f>
        <v>5139.9799999999996</v>
      </c>
      <c r="D28" s="161"/>
      <c r="E28" s="258">
        <f>SUM(E13+E21+E26)</f>
        <v>975.74</v>
      </c>
      <c r="F28" s="153"/>
      <c r="G28" s="238">
        <f>SUM(G13+G21+G26)</f>
        <v>2355.79</v>
      </c>
      <c r="H28" s="161"/>
      <c r="I28" s="258">
        <f>SUM(I13+I21+I26)</f>
        <v>9603.1899999999987</v>
      </c>
      <c r="J28" s="153"/>
      <c r="K28" s="238">
        <f>SUM(K13+K21+K26)</f>
        <v>5029.2699999999995</v>
      </c>
      <c r="L28" s="161"/>
      <c r="M28" s="258">
        <f>SUM(M13+M21+M26)</f>
        <v>4264.63</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27368.600000000002</v>
      </c>
    </row>
    <row r="29" spans="1:29"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9"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2"/>
      <c r="Z30" s="147"/>
      <c r="AA30" s="251"/>
      <c r="AB30" s="5"/>
      <c r="AC30" s="5"/>
    </row>
    <row r="31" spans="1:29" s="14" customFormat="1" x14ac:dyDescent="0.25">
      <c r="A31" s="13" t="s">
        <v>40</v>
      </c>
      <c r="B31" s="153"/>
      <c r="C31" s="236"/>
      <c r="D31" s="161"/>
      <c r="E31" s="283"/>
      <c r="F31" s="153"/>
      <c r="G31" s="236"/>
      <c r="H31" s="161">
        <v>1</v>
      </c>
      <c r="I31" s="283">
        <v>584.5</v>
      </c>
      <c r="J31" s="153"/>
      <c r="K31" s="236"/>
      <c r="L31" s="161"/>
      <c r="M31" s="283"/>
      <c r="N31" s="153"/>
      <c r="O31" s="236"/>
      <c r="P31" s="161"/>
      <c r="Q31" s="283"/>
      <c r="R31" s="153"/>
      <c r="S31" s="236"/>
      <c r="T31" s="161"/>
      <c r="U31" s="283"/>
      <c r="V31" s="153"/>
      <c r="W31" s="236"/>
      <c r="X31" s="161"/>
      <c r="Y31" s="283"/>
      <c r="Z31" s="149">
        <f t="shared" ref="Z31:AA33" si="8">SUM(B31+D31+F31+H31+J31+L31+N31+P31+R31+T31+V31+X31)</f>
        <v>1</v>
      </c>
      <c r="AA31" s="255">
        <f t="shared" si="8"/>
        <v>584.5</v>
      </c>
    </row>
    <row r="32" spans="1:29" s="14" customFormat="1" x14ac:dyDescent="0.25">
      <c r="A32" s="13" t="s">
        <v>53</v>
      </c>
      <c r="B32" s="153"/>
      <c r="C32" s="236"/>
      <c r="D32" s="161"/>
      <c r="E32" s="283"/>
      <c r="F32" s="153">
        <v>1</v>
      </c>
      <c r="G32" s="236">
        <v>1855.56</v>
      </c>
      <c r="H32" s="161"/>
      <c r="I32" s="283"/>
      <c r="J32" s="153"/>
      <c r="K32" s="236"/>
      <c r="L32" s="161"/>
      <c r="M32" s="283"/>
      <c r="N32" s="153"/>
      <c r="O32" s="236"/>
      <c r="P32" s="161"/>
      <c r="Q32" s="283"/>
      <c r="R32" s="153"/>
      <c r="S32" s="236"/>
      <c r="T32" s="161"/>
      <c r="U32" s="283"/>
      <c r="V32" s="153"/>
      <c r="W32" s="236"/>
      <c r="X32" s="161"/>
      <c r="Y32" s="283"/>
      <c r="Z32" s="149">
        <f t="shared" si="8"/>
        <v>1</v>
      </c>
      <c r="AA32" s="255">
        <f t="shared" si="8"/>
        <v>1855.56</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0</v>
      </c>
      <c r="C34" s="241">
        <f t="shared" si="9"/>
        <v>0</v>
      </c>
      <c r="D34" s="287">
        <f t="shared" si="9"/>
        <v>0</v>
      </c>
      <c r="E34" s="288">
        <f t="shared" si="9"/>
        <v>0</v>
      </c>
      <c r="F34" s="157">
        <f t="shared" si="9"/>
        <v>1</v>
      </c>
      <c r="G34" s="241">
        <f t="shared" si="9"/>
        <v>1855.56</v>
      </c>
      <c r="H34" s="287">
        <f t="shared" si="9"/>
        <v>1</v>
      </c>
      <c r="I34" s="288">
        <f t="shared" si="9"/>
        <v>584.5</v>
      </c>
      <c r="J34" s="157">
        <f t="shared" si="9"/>
        <v>0</v>
      </c>
      <c r="K34" s="241">
        <f t="shared" si="9"/>
        <v>0</v>
      </c>
      <c r="L34" s="287">
        <f t="shared" si="9"/>
        <v>0</v>
      </c>
      <c r="M34" s="288">
        <f t="shared" si="9"/>
        <v>0</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2</v>
      </c>
      <c r="AA34" s="254">
        <f t="shared" si="9"/>
        <v>2440.06</v>
      </c>
      <c r="AB34" s="11"/>
      <c r="AC34" s="11"/>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c r="AB35" s="11"/>
      <c r="AC35" s="11"/>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c r="AB36" s="11"/>
      <c r="AC36" s="11"/>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11"/>
    </row>
    <row r="38" spans="1:31" s="16" customFormat="1" ht="26" x14ac:dyDescent="0.3">
      <c r="A38" s="15" t="s">
        <v>55</v>
      </c>
      <c r="B38" s="151"/>
      <c r="C38" s="242">
        <f>C28-C5-C34</f>
        <v>4884.28</v>
      </c>
      <c r="D38" s="151"/>
      <c r="E38" s="242">
        <f>E28-E5-E34</f>
        <v>802.54</v>
      </c>
      <c r="F38" s="158"/>
      <c r="G38" s="242">
        <f>G28-G5-G34</f>
        <v>133.73000000000002</v>
      </c>
      <c r="H38" s="151"/>
      <c r="I38" s="242">
        <f>I28-I5-I34</f>
        <v>8734.2899999999991</v>
      </c>
      <c r="J38" s="151"/>
      <c r="K38" s="242">
        <f>K28-K5-K34</f>
        <v>4902.2699999999995</v>
      </c>
      <c r="L38" s="151"/>
      <c r="M38" s="242">
        <f>M28-M5-M34</f>
        <v>4030.03</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23487.14</v>
      </c>
      <c r="AB38" s="11"/>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77</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105</v>
      </c>
      <c r="C3" s="236">
        <v>894.2</v>
      </c>
      <c r="D3" s="161">
        <v>115</v>
      </c>
      <c r="E3" s="283">
        <v>1114.9000000000001</v>
      </c>
      <c r="F3" s="153">
        <v>95</v>
      </c>
      <c r="G3" s="236">
        <v>810.3</v>
      </c>
      <c r="H3" s="161">
        <v>78</v>
      </c>
      <c r="I3" s="283">
        <v>639.70000000000005</v>
      </c>
      <c r="J3" s="153">
        <v>80</v>
      </c>
      <c r="K3" s="236">
        <v>636.70000000000005</v>
      </c>
      <c r="L3" s="161">
        <v>75</v>
      </c>
      <c r="M3" s="283">
        <v>688.4</v>
      </c>
      <c r="N3" s="153"/>
      <c r="O3" s="236"/>
      <c r="P3" s="161"/>
      <c r="Q3" s="283"/>
      <c r="R3" s="153"/>
      <c r="S3" s="236"/>
      <c r="T3" s="161"/>
      <c r="U3" s="283"/>
      <c r="V3" s="153"/>
      <c r="W3" s="236"/>
      <c r="X3" s="161"/>
      <c r="Y3" s="283"/>
      <c r="Z3" s="147">
        <f>B3+D3+F3+H3+J3+L3+N3+P3+R3+T3+V3+X3</f>
        <v>548</v>
      </c>
      <c r="AA3" s="249">
        <f>C3+E3+G3+I3+K3+M3+O3+Q3+S3+U3+W3+Y3</f>
        <v>4784.2</v>
      </c>
    </row>
    <row r="4" spans="1:29" ht="12.75" customHeight="1" x14ac:dyDescent="0.25">
      <c r="A4" s="2" t="s">
        <v>38</v>
      </c>
      <c r="B4" s="153"/>
      <c r="C4" s="237">
        <v>180</v>
      </c>
      <c r="D4" s="161"/>
      <c r="E4" s="284">
        <v>214</v>
      </c>
      <c r="F4" s="153"/>
      <c r="G4" s="237">
        <v>178</v>
      </c>
      <c r="H4" s="161"/>
      <c r="I4" s="284">
        <v>150</v>
      </c>
      <c r="J4" s="153"/>
      <c r="K4" s="237">
        <v>140</v>
      </c>
      <c r="L4" s="161"/>
      <c r="M4" s="284">
        <v>140</v>
      </c>
      <c r="N4" s="153"/>
      <c r="O4" s="237"/>
      <c r="P4" s="161"/>
      <c r="Q4" s="284"/>
      <c r="R4" s="153"/>
      <c r="S4" s="237"/>
      <c r="T4" s="161"/>
      <c r="U4" s="284"/>
      <c r="V4" s="153"/>
      <c r="W4" s="237"/>
      <c r="X4" s="161"/>
      <c r="Y4" s="284"/>
      <c r="Z4" s="147"/>
      <c r="AA4" s="250">
        <f>C4+E4+G4+I4+K4+M4+O4+Q4+S4+U4+W4+Y4</f>
        <v>1002</v>
      </c>
    </row>
    <row r="5" spans="1:29" ht="12.75" customHeight="1" x14ac:dyDescent="0.3">
      <c r="A5" s="3" t="s">
        <v>15</v>
      </c>
      <c r="B5" s="153"/>
      <c r="C5" s="238">
        <f>SUM(C3:C4)</f>
        <v>1074.2</v>
      </c>
      <c r="D5" s="161"/>
      <c r="E5" s="258">
        <f>SUM(E3:E4)</f>
        <v>1328.9</v>
      </c>
      <c r="F5" s="153"/>
      <c r="G5" s="238">
        <f>SUM(G3:G4)</f>
        <v>988.3</v>
      </c>
      <c r="H5" s="161"/>
      <c r="I5" s="258">
        <f>SUM(I3:I4)</f>
        <v>789.7</v>
      </c>
      <c r="J5" s="153"/>
      <c r="K5" s="238">
        <f>SUM(K3:K4)</f>
        <v>776.7</v>
      </c>
      <c r="L5" s="161"/>
      <c r="M5" s="258">
        <f>SUM(M3:M4)</f>
        <v>828.4</v>
      </c>
      <c r="N5" s="153"/>
      <c r="O5" s="238">
        <f>SUM(O3:O4)</f>
        <v>0</v>
      </c>
      <c r="P5" s="161"/>
      <c r="Q5" s="258">
        <f>SUM(Q3:Q4)</f>
        <v>0</v>
      </c>
      <c r="R5" s="153"/>
      <c r="S5" s="238">
        <f>SUM(S3:S4)</f>
        <v>0</v>
      </c>
      <c r="T5" s="161"/>
      <c r="U5" s="258">
        <f>SUM(U3:U4)</f>
        <v>0</v>
      </c>
      <c r="V5" s="153"/>
      <c r="W5" s="238">
        <f>SUM(W3:W4)</f>
        <v>0</v>
      </c>
      <c r="X5" s="161"/>
      <c r="Y5" s="258">
        <f>SUM(Y3:Y4)</f>
        <v>0</v>
      </c>
      <c r="Z5" s="147"/>
      <c r="AA5" s="251">
        <f>SUM(AA3:AA4)</f>
        <v>5786.2</v>
      </c>
      <c r="AB5" s="5"/>
      <c r="AC5" s="5"/>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c r="AB6" s="5"/>
      <c r="AC6" s="5"/>
    </row>
    <row r="7" spans="1:29" s="2" customFormat="1" ht="12.75" customHeight="1" x14ac:dyDescent="0.25">
      <c r="A7" s="2" t="s">
        <v>58</v>
      </c>
      <c r="B7" s="153"/>
      <c r="C7" s="306">
        <v>37747.25</v>
      </c>
      <c r="D7" s="161"/>
      <c r="E7" s="307">
        <v>26361.58</v>
      </c>
      <c r="F7" s="153"/>
      <c r="G7" s="306">
        <v>40554.71</v>
      </c>
      <c r="H7" s="161"/>
      <c r="I7" s="307">
        <v>24401.87</v>
      </c>
      <c r="J7" s="153"/>
      <c r="K7" s="306">
        <v>27907.360000000001</v>
      </c>
      <c r="L7" s="161"/>
      <c r="M7" s="307">
        <v>21848.92</v>
      </c>
      <c r="N7" s="153"/>
      <c r="O7" s="306"/>
      <c r="P7" s="161"/>
      <c r="Q7" s="307"/>
      <c r="R7" s="153"/>
      <c r="S7" s="306"/>
      <c r="T7" s="161"/>
      <c r="U7" s="307"/>
      <c r="V7" s="153"/>
      <c r="W7" s="306"/>
      <c r="X7" s="161"/>
      <c r="Y7" s="307"/>
      <c r="Z7" s="147"/>
      <c r="AA7" s="321">
        <f>C7+E7+G7+I7+K7+M7+O7+Q7+S7+U7+W7+Y7</f>
        <v>178821.69</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40</v>
      </c>
      <c r="C10" s="236">
        <v>2850.93</v>
      </c>
      <c r="D10" s="161">
        <v>42</v>
      </c>
      <c r="E10" s="283">
        <v>2145.4299999999998</v>
      </c>
      <c r="F10" s="153">
        <v>50</v>
      </c>
      <c r="G10" s="236">
        <v>3915.4</v>
      </c>
      <c r="H10" s="161">
        <v>40</v>
      </c>
      <c r="I10" s="283">
        <v>2641.8</v>
      </c>
      <c r="J10" s="153">
        <v>34</v>
      </c>
      <c r="K10" s="236">
        <v>2137.15</v>
      </c>
      <c r="L10" s="161">
        <v>30</v>
      </c>
      <c r="M10" s="283">
        <v>1481.24</v>
      </c>
      <c r="N10" s="153"/>
      <c r="O10" s="236"/>
      <c r="P10" s="161"/>
      <c r="Q10" s="283"/>
      <c r="R10" s="153"/>
      <c r="S10" s="236"/>
      <c r="T10" s="161"/>
      <c r="U10" s="283"/>
      <c r="V10" s="153"/>
      <c r="W10" s="236"/>
      <c r="X10" s="161"/>
      <c r="Y10" s="283"/>
      <c r="Z10" s="147">
        <f t="shared" ref="Z10" si="0">B10+D10+F10+H10+J10+L10+N10+P10+R10+T10+V10+X10</f>
        <v>236</v>
      </c>
      <c r="AA10" s="249">
        <f t="shared" ref="AA10" si="1">C10+E10+G10+I10+K10+M10+O10+Q10+S10+U10+W10+Y10</f>
        <v>15171.95</v>
      </c>
    </row>
    <row r="11" spans="1:29" ht="12.75" customHeight="1" x14ac:dyDescent="0.25">
      <c r="A11" s="69" t="s">
        <v>93</v>
      </c>
      <c r="B11" s="153"/>
      <c r="C11" s="236"/>
      <c r="D11" s="161"/>
      <c r="E11" s="283"/>
      <c r="F11" s="153">
        <v>2</v>
      </c>
      <c r="G11" s="236">
        <v>12.24</v>
      </c>
      <c r="H11" s="161"/>
      <c r="I11" s="283"/>
      <c r="J11" s="153">
        <v>2</v>
      </c>
      <c r="K11" s="236">
        <v>12.68</v>
      </c>
      <c r="L11" s="161"/>
      <c r="M11" s="283"/>
      <c r="N11" s="153"/>
      <c r="O11" s="236"/>
      <c r="P11" s="161"/>
      <c r="Q11" s="283"/>
      <c r="R11" s="153"/>
      <c r="S11" s="236"/>
      <c r="T11" s="161"/>
      <c r="U11" s="283"/>
      <c r="V11" s="153"/>
      <c r="W11" s="236"/>
      <c r="X11" s="161"/>
      <c r="Y11" s="283"/>
      <c r="Z11" s="147">
        <f t="shared" ref="Z11:AA12" si="2">B11+D11+F11+H11+J11+L11+N11+P11+R11+T11+V11+X11</f>
        <v>4</v>
      </c>
      <c r="AA11" s="249">
        <f t="shared" si="2"/>
        <v>24.92</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40</v>
      </c>
      <c r="C13" s="238">
        <f t="shared" si="3"/>
        <v>2850.93</v>
      </c>
      <c r="D13" s="161">
        <f t="shared" si="3"/>
        <v>42</v>
      </c>
      <c r="E13" s="258">
        <f t="shared" si="3"/>
        <v>2145.4299999999998</v>
      </c>
      <c r="F13" s="153">
        <f t="shared" si="3"/>
        <v>52</v>
      </c>
      <c r="G13" s="238">
        <f t="shared" si="3"/>
        <v>3927.64</v>
      </c>
      <c r="H13" s="161">
        <f t="shared" si="3"/>
        <v>40</v>
      </c>
      <c r="I13" s="258">
        <f t="shared" si="3"/>
        <v>2641.8</v>
      </c>
      <c r="J13" s="153">
        <f t="shared" si="3"/>
        <v>36</v>
      </c>
      <c r="K13" s="238">
        <f t="shared" si="3"/>
        <v>2149.83</v>
      </c>
      <c r="L13" s="161">
        <f t="shared" si="3"/>
        <v>30</v>
      </c>
      <c r="M13" s="258">
        <f t="shared" si="3"/>
        <v>1481.24</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240</v>
      </c>
      <c r="AA13" s="303">
        <f t="shared" si="3"/>
        <v>15196.87</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9"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9" ht="12.75" customHeight="1" x14ac:dyDescent="0.25">
      <c r="A18" s="2" t="s">
        <v>45</v>
      </c>
      <c r="B18" s="153">
        <v>1</v>
      </c>
      <c r="C18" s="236">
        <v>1616.27</v>
      </c>
      <c r="D18" s="161">
        <v>1</v>
      </c>
      <c r="E18" s="283">
        <v>1139.92</v>
      </c>
      <c r="F18" s="153">
        <v>3</v>
      </c>
      <c r="G18" s="236">
        <v>1260.5899999999999</v>
      </c>
      <c r="H18" s="161">
        <v>-1</v>
      </c>
      <c r="I18" s="283">
        <v>505.6</v>
      </c>
      <c r="J18" s="153">
        <v>3</v>
      </c>
      <c r="K18" s="236">
        <v>920.8</v>
      </c>
      <c r="L18" s="161">
        <v>3</v>
      </c>
      <c r="M18" s="283">
        <v>1257.82</v>
      </c>
      <c r="N18" s="153"/>
      <c r="O18" s="236"/>
      <c r="P18" s="161"/>
      <c r="Q18" s="283"/>
      <c r="R18" s="153"/>
      <c r="S18" s="236"/>
      <c r="T18" s="161"/>
      <c r="U18" s="283"/>
      <c r="V18" s="153"/>
      <c r="W18" s="236"/>
      <c r="X18" s="161"/>
      <c r="Y18" s="283"/>
      <c r="Z18" s="147">
        <f t="shared" si="4"/>
        <v>10</v>
      </c>
      <c r="AA18" s="249">
        <f t="shared" si="4"/>
        <v>6701</v>
      </c>
    </row>
    <row r="19" spans="1:29" ht="12.75" customHeight="1" x14ac:dyDescent="0.25">
      <c r="A19" s="2" t="s">
        <v>22</v>
      </c>
      <c r="B19" s="159">
        <v>11</v>
      </c>
      <c r="C19" s="306">
        <v>3942.86</v>
      </c>
      <c r="D19" s="161">
        <v>7</v>
      </c>
      <c r="E19" s="283">
        <v>2679.37</v>
      </c>
      <c r="F19" s="159">
        <v>7</v>
      </c>
      <c r="G19" s="306">
        <v>2062.58</v>
      </c>
      <c r="H19" s="289">
        <v>3</v>
      </c>
      <c r="I19" s="307">
        <v>765.09</v>
      </c>
      <c r="J19" s="159">
        <v>1</v>
      </c>
      <c r="K19" s="306">
        <v>515.23</v>
      </c>
      <c r="L19" s="289">
        <v>2</v>
      </c>
      <c r="M19" s="307">
        <v>1094.7</v>
      </c>
      <c r="N19" s="159"/>
      <c r="O19" s="306"/>
      <c r="P19" s="289"/>
      <c r="Q19" s="307"/>
      <c r="R19" s="159"/>
      <c r="S19" s="306"/>
      <c r="T19" s="289"/>
      <c r="U19" s="307"/>
      <c r="V19" s="159"/>
      <c r="W19" s="306"/>
      <c r="X19" s="289"/>
      <c r="Y19" s="307"/>
      <c r="Z19" s="302">
        <f t="shared" si="4"/>
        <v>31</v>
      </c>
      <c r="AA19" s="308">
        <f t="shared" si="4"/>
        <v>11059.83</v>
      </c>
    </row>
    <row r="20" spans="1:29" ht="12.75" customHeight="1" x14ac:dyDescent="0.25">
      <c r="A20" s="2" t="s">
        <v>47</v>
      </c>
      <c r="B20" s="309">
        <v>2</v>
      </c>
      <c r="C20" s="237">
        <v>596.6</v>
      </c>
      <c r="D20" s="310"/>
      <c r="E20" s="284"/>
      <c r="F20" s="309"/>
      <c r="G20" s="237"/>
      <c r="H20" s="310"/>
      <c r="I20" s="284"/>
      <c r="J20" s="309"/>
      <c r="K20" s="237"/>
      <c r="L20" s="310"/>
      <c r="M20" s="284"/>
      <c r="N20" s="309"/>
      <c r="O20" s="237"/>
      <c r="P20" s="310"/>
      <c r="Q20" s="284"/>
      <c r="R20" s="309"/>
      <c r="S20" s="237"/>
      <c r="T20" s="310"/>
      <c r="U20" s="284"/>
      <c r="V20" s="309"/>
      <c r="W20" s="237"/>
      <c r="X20" s="310"/>
      <c r="Y20" s="284"/>
      <c r="Z20" s="311">
        <f t="shared" si="4"/>
        <v>2</v>
      </c>
      <c r="AA20" s="250">
        <f t="shared" si="4"/>
        <v>596.6</v>
      </c>
    </row>
    <row r="21" spans="1:29" ht="12.75" customHeight="1" x14ac:dyDescent="0.3">
      <c r="A21" s="3" t="s">
        <v>20</v>
      </c>
      <c r="B21" s="153">
        <f t="shared" ref="B21:AA21" si="5">SUM(B16:B20)</f>
        <v>14</v>
      </c>
      <c r="C21" s="238">
        <f t="shared" si="5"/>
        <v>6155.7300000000005</v>
      </c>
      <c r="D21" s="161">
        <f t="shared" si="5"/>
        <v>8</v>
      </c>
      <c r="E21" s="258">
        <f t="shared" si="5"/>
        <v>3819.29</v>
      </c>
      <c r="F21" s="153">
        <f t="shared" si="5"/>
        <v>10</v>
      </c>
      <c r="G21" s="238">
        <f t="shared" si="5"/>
        <v>3323.17</v>
      </c>
      <c r="H21" s="161">
        <f t="shared" si="5"/>
        <v>2</v>
      </c>
      <c r="I21" s="258">
        <f t="shared" si="5"/>
        <v>1270.69</v>
      </c>
      <c r="J21" s="159">
        <f t="shared" si="5"/>
        <v>4</v>
      </c>
      <c r="K21" s="247">
        <f t="shared" si="5"/>
        <v>1436.03</v>
      </c>
      <c r="L21" s="289">
        <f t="shared" si="5"/>
        <v>5</v>
      </c>
      <c r="M21" s="290">
        <f t="shared" si="5"/>
        <v>2352.52</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43</v>
      </c>
      <c r="AA21" s="303">
        <f t="shared" si="5"/>
        <v>18357.43</v>
      </c>
    </row>
    <row r="22" spans="1:29"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9"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9" ht="12.75" customHeight="1" x14ac:dyDescent="0.25">
      <c r="A24" s="2" t="s">
        <v>64</v>
      </c>
      <c r="B24" s="153">
        <v>86</v>
      </c>
      <c r="C24" s="236">
        <v>3651.79</v>
      </c>
      <c r="D24" s="161">
        <v>210</v>
      </c>
      <c r="E24" s="283">
        <v>3062.7</v>
      </c>
      <c r="F24" s="153">
        <v>128</v>
      </c>
      <c r="G24" s="236">
        <v>1631.98</v>
      </c>
      <c r="H24" s="161">
        <v>142</v>
      </c>
      <c r="I24" s="283">
        <v>323.08</v>
      </c>
      <c r="J24" s="153">
        <v>73</v>
      </c>
      <c r="K24" s="236">
        <v>90.28</v>
      </c>
      <c r="L24" s="161">
        <v>77</v>
      </c>
      <c r="M24" s="283">
        <v>574.79999999999995</v>
      </c>
      <c r="N24" s="153"/>
      <c r="O24" s="236"/>
      <c r="P24" s="161"/>
      <c r="Q24" s="283"/>
      <c r="R24" s="153"/>
      <c r="S24" s="236"/>
      <c r="T24" s="161"/>
      <c r="U24" s="283"/>
      <c r="V24" s="153"/>
      <c r="W24" s="236"/>
      <c r="X24" s="161"/>
      <c r="Y24" s="283"/>
      <c r="Z24" s="147">
        <f>B24+D24+F24+H24+J24+L24+N24+P24+R24+T24+V24+X24</f>
        <v>716</v>
      </c>
      <c r="AA24" s="249">
        <f>C24+E24+G24+I24+K24+M24+O24+Q24+S24+U24+W24+Y24</f>
        <v>9334.6299999999992</v>
      </c>
    </row>
    <row r="25" spans="1:29"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9" s="12" customFormat="1" ht="12.75" customHeight="1" x14ac:dyDescent="0.3">
      <c r="A26" s="10" t="s">
        <v>59</v>
      </c>
      <c r="B26" s="156">
        <f t="shared" ref="B26:Y26" si="6">B24+B25</f>
        <v>86</v>
      </c>
      <c r="C26" s="240">
        <f t="shared" si="6"/>
        <v>3651.79</v>
      </c>
      <c r="D26" s="285">
        <f t="shared" si="6"/>
        <v>210</v>
      </c>
      <c r="E26" s="286">
        <f t="shared" si="6"/>
        <v>3062.7</v>
      </c>
      <c r="F26" s="156">
        <f t="shared" si="6"/>
        <v>128</v>
      </c>
      <c r="G26" s="240">
        <f t="shared" si="6"/>
        <v>1631.98</v>
      </c>
      <c r="H26" s="285">
        <f t="shared" si="6"/>
        <v>142</v>
      </c>
      <c r="I26" s="286">
        <f t="shared" si="6"/>
        <v>323.08</v>
      </c>
      <c r="J26" s="156">
        <f t="shared" si="6"/>
        <v>73</v>
      </c>
      <c r="K26" s="240">
        <f t="shared" si="6"/>
        <v>90.28</v>
      </c>
      <c r="L26" s="285">
        <f t="shared" si="6"/>
        <v>77</v>
      </c>
      <c r="M26" s="286">
        <f t="shared" si="6"/>
        <v>574.79999999999995</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716</v>
      </c>
      <c r="AA26" s="253">
        <f t="shared" si="7"/>
        <v>9334.6299999999992</v>
      </c>
    </row>
    <row r="27" spans="1:29"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9" ht="12.75" customHeight="1" x14ac:dyDescent="0.3">
      <c r="A28" s="8" t="s">
        <v>18</v>
      </c>
      <c r="B28" s="153"/>
      <c r="C28" s="238">
        <f>SUM(C13+C21+C26)</f>
        <v>12658.45</v>
      </c>
      <c r="D28" s="161"/>
      <c r="E28" s="258">
        <f>SUM(E13+E21+E26)</f>
        <v>9027.4199999999983</v>
      </c>
      <c r="F28" s="153"/>
      <c r="G28" s="238">
        <f>SUM(G13+G21+G26)</f>
        <v>8882.7899999999991</v>
      </c>
      <c r="H28" s="161"/>
      <c r="I28" s="258">
        <f>SUM(I13+I21+I26)</f>
        <v>4235.5700000000006</v>
      </c>
      <c r="J28" s="153"/>
      <c r="K28" s="238">
        <f>SUM(K13+K21+K26)</f>
        <v>3676.14</v>
      </c>
      <c r="L28" s="161"/>
      <c r="M28" s="258">
        <f>SUM(M13+M21+M26)</f>
        <v>4408.5600000000004</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42888.93</v>
      </c>
    </row>
    <row r="29" spans="1:29"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9"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c r="AB30" s="5"/>
      <c r="AC30" s="5"/>
    </row>
    <row r="31" spans="1:29" s="14" customFormat="1" x14ac:dyDescent="0.25">
      <c r="A31" s="13" t="s">
        <v>40</v>
      </c>
      <c r="B31" s="153"/>
      <c r="C31" s="236"/>
      <c r="D31" s="161"/>
      <c r="E31" s="283"/>
      <c r="F31" s="153"/>
      <c r="G31" s="236"/>
      <c r="H31" s="161"/>
      <c r="I31" s="283"/>
      <c r="J31" s="153"/>
      <c r="K31" s="236"/>
      <c r="L31" s="161"/>
      <c r="M31" s="283"/>
      <c r="N31" s="153"/>
      <c r="O31" s="236"/>
      <c r="P31" s="161"/>
      <c r="Q31" s="283"/>
      <c r="R31" s="153"/>
      <c r="S31" s="236"/>
      <c r="T31" s="161"/>
      <c r="U31" s="283"/>
      <c r="V31" s="153"/>
      <c r="W31" s="236"/>
      <c r="X31" s="161"/>
      <c r="Y31" s="283"/>
      <c r="Z31" s="149">
        <f t="shared" ref="Z31:AA33" si="8">SUM(B31+D31+F31+H31+J31+L31+N31+P31+R31+T31+V31+X31)</f>
        <v>0</v>
      </c>
      <c r="AA31" s="255">
        <f t="shared" si="8"/>
        <v>0</v>
      </c>
    </row>
    <row r="32" spans="1:29" s="14" customFormat="1" x14ac:dyDescent="0.25">
      <c r="A32" s="13" t="s">
        <v>53</v>
      </c>
      <c r="B32" s="153">
        <v>7</v>
      </c>
      <c r="C32" s="236">
        <v>1482.36</v>
      </c>
      <c r="D32" s="161">
        <v>0</v>
      </c>
      <c r="E32" s="283">
        <v>-102.67</v>
      </c>
      <c r="F32" s="153">
        <v>1</v>
      </c>
      <c r="G32" s="236">
        <v>479.46</v>
      </c>
      <c r="H32" s="161">
        <v>4</v>
      </c>
      <c r="I32" s="283">
        <v>622.03</v>
      </c>
      <c r="J32" s="153">
        <v>3</v>
      </c>
      <c r="K32" s="236">
        <v>289.61</v>
      </c>
      <c r="L32" s="161">
        <v>1</v>
      </c>
      <c r="M32" s="283">
        <v>187.61</v>
      </c>
      <c r="N32" s="153"/>
      <c r="O32" s="236"/>
      <c r="P32" s="161"/>
      <c r="Q32" s="283"/>
      <c r="R32" s="153"/>
      <c r="S32" s="236"/>
      <c r="T32" s="161"/>
      <c r="U32" s="283"/>
      <c r="V32" s="153"/>
      <c r="W32" s="236"/>
      <c r="X32" s="161"/>
      <c r="Y32" s="283"/>
      <c r="Z32" s="149">
        <f>SUM(B32+D32+F32+H32+J32+L32+N32+P32+R32+T32+V32+X32)</f>
        <v>16</v>
      </c>
      <c r="AA32" s="255">
        <f>SUM(C32+E32+G32+I32+K32+M32+O32+Q32+S32+U32+W32+Y32)</f>
        <v>2958.4</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7</v>
      </c>
      <c r="C34" s="241">
        <f t="shared" si="9"/>
        <v>1482.36</v>
      </c>
      <c r="D34" s="287">
        <f t="shared" si="9"/>
        <v>0</v>
      </c>
      <c r="E34" s="288">
        <f t="shared" si="9"/>
        <v>-102.67</v>
      </c>
      <c r="F34" s="157">
        <f t="shared" si="9"/>
        <v>1</v>
      </c>
      <c r="G34" s="241">
        <f t="shared" si="9"/>
        <v>479.46</v>
      </c>
      <c r="H34" s="287">
        <f t="shared" si="9"/>
        <v>4</v>
      </c>
      <c r="I34" s="288">
        <f t="shared" si="9"/>
        <v>622.03</v>
      </c>
      <c r="J34" s="157">
        <f t="shared" si="9"/>
        <v>3</v>
      </c>
      <c r="K34" s="241">
        <f t="shared" si="9"/>
        <v>289.61</v>
      </c>
      <c r="L34" s="287">
        <f t="shared" si="9"/>
        <v>1</v>
      </c>
      <c r="M34" s="288">
        <f t="shared" si="9"/>
        <v>187.61</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16</v>
      </c>
      <c r="AA34" s="254">
        <f t="shared" si="9"/>
        <v>2958.4</v>
      </c>
      <c r="AB34" s="11"/>
      <c r="AC34" s="11"/>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c r="AB35" s="11"/>
      <c r="AC35" s="11"/>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c r="AB36" s="11"/>
      <c r="AC36" s="11"/>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11"/>
    </row>
    <row r="38" spans="1:31" s="16" customFormat="1" ht="26" x14ac:dyDescent="0.3">
      <c r="A38" s="15" t="s">
        <v>55</v>
      </c>
      <c r="B38" s="151"/>
      <c r="C38" s="242">
        <f>C28-C5-C34</f>
        <v>10101.89</v>
      </c>
      <c r="D38" s="151"/>
      <c r="E38" s="242">
        <f>E28-E5-E34</f>
        <v>7801.1899999999987</v>
      </c>
      <c r="F38" s="158"/>
      <c r="G38" s="242">
        <f>G28-G5-G34</f>
        <v>7415.0299999999988</v>
      </c>
      <c r="H38" s="151"/>
      <c r="I38" s="242">
        <f>I28-I5-I34</f>
        <v>2823.8400000000011</v>
      </c>
      <c r="J38" s="151"/>
      <c r="K38" s="242">
        <f>K28-K5-K34</f>
        <v>2609.8299999999995</v>
      </c>
      <c r="L38" s="151"/>
      <c r="M38" s="242">
        <f>M28-M5-M34</f>
        <v>3392.55</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34144.33</v>
      </c>
      <c r="AB38" s="11"/>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AE39"/>
  <sheetViews>
    <sheetView zoomScaleNormal="100"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25.81640625" style="243" hidden="1" customWidth="1"/>
    <col min="18" max="18" width="14.269531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78</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208</v>
      </c>
      <c r="C3" s="236">
        <v>1965.5</v>
      </c>
      <c r="D3" s="161">
        <v>210</v>
      </c>
      <c r="E3" s="283">
        <v>1763.1</v>
      </c>
      <c r="F3" s="153">
        <v>179</v>
      </c>
      <c r="G3" s="236">
        <v>1361.3</v>
      </c>
      <c r="H3" s="161">
        <v>139</v>
      </c>
      <c r="I3" s="283">
        <v>1190.4000000000001</v>
      </c>
      <c r="J3" s="153">
        <v>148</v>
      </c>
      <c r="K3" s="236">
        <v>1194.7</v>
      </c>
      <c r="L3" s="161">
        <v>159</v>
      </c>
      <c r="M3" s="283">
        <v>1330.2</v>
      </c>
      <c r="N3" s="153"/>
      <c r="O3" s="236"/>
      <c r="P3" s="161"/>
      <c r="Q3" s="283"/>
      <c r="R3" s="153"/>
      <c r="S3" s="236"/>
      <c r="T3" s="161"/>
      <c r="U3" s="283"/>
      <c r="V3" s="153"/>
      <c r="W3" s="236"/>
      <c r="X3" s="161"/>
      <c r="Y3" s="283"/>
      <c r="Z3" s="147">
        <f>B3+D3+F3+H3+J3+L3+N3+P3+R3+T3+V3+X3</f>
        <v>1043</v>
      </c>
      <c r="AA3" s="249">
        <f>C3+E3+G3+I3+K3+M3+O3+Q3+S3+U3+W3+Y3</f>
        <v>8805.1999999999989</v>
      </c>
    </row>
    <row r="4" spans="1:29" ht="12.75" customHeight="1" x14ac:dyDescent="0.25">
      <c r="A4" s="2" t="s">
        <v>38</v>
      </c>
      <c r="B4" s="153"/>
      <c r="C4" s="237">
        <v>382</v>
      </c>
      <c r="D4" s="161"/>
      <c r="E4" s="284">
        <v>416</v>
      </c>
      <c r="F4" s="153"/>
      <c r="G4" s="237">
        <v>350</v>
      </c>
      <c r="H4" s="161"/>
      <c r="I4" s="284">
        <v>274</v>
      </c>
      <c r="J4" s="153"/>
      <c r="K4" s="237">
        <v>288</v>
      </c>
      <c r="L4" s="161"/>
      <c r="M4" s="284">
        <v>308</v>
      </c>
      <c r="N4" s="153"/>
      <c r="O4" s="237"/>
      <c r="P4" s="161"/>
      <c r="Q4" s="284"/>
      <c r="R4" s="153"/>
      <c r="S4" s="237"/>
      <c r="T4" s="161"/>
      <c r="U4" s="284"/>
      <c r="V4" s="153"/>
      <c r="W4" s="237"/>
      <c r="X4" s="161"/>
      <c r="Y4" s="284"/>
      <c r="Z4" s="147"/>
      <c r="AA4" s="250">
        <f>C4+E4+G4+I4+K4+M4+O4+Q4+S4+U4+W4+Y4</f>
        <v>2018</v>
      </c>
    </row>
    <row r="5" spans="1:29" ht="12.75" customHeight="1" x14ac:dyDescent="0.3">
      <c r="A5" s="3" t="s">
        <v>15</v>
      </c>
      <c r="B5" s="153"/>
      <c r="C5" s="238">
        <f>SUM(C3:C4)</f>
        <v>2347.5</v>
      </c>
      <c r="D5" s="161"/>
      <c r="E5" s="258">
        <f>SUM(E3:E4)</f>
        <v>2179.1</v>
      </c>
      <c r="F5" s="153"/>
      <c r="G5" s="238">
        <f>SUM(G3:G4)</f>
        <v>1711.3</v>
      </c>
      <c r="H5" s="161"/>
      <c r="I5" s="258">
        <f>SUM(I3:I4)</f>
        <v>1464.4</v>
      </c>
      <c r="J5" s="153"/>
      <c r="K5" s="238">
        <f>SUM(K3:K4)</f>
        <v>1482.7</v>
      </c>
      <c r="L5" s="161"/>
      <c r="M5" s="258">
        <f>SUM(M3:M4)</f>
        <v>1638.2</v>
      </c>
      <c r="N5" s="153"/>
      <c r="O5" s="238">
        <f>SUM(O3:O4)</f>
        <v>0</v>
      </c>
      <c r="P5" s="161"/>
      <c r="Q5" s="258">
        <f>SUM(Q3:Q4)</f>
        <v>0</v>
      </c>
      <c r="R5" s="153"/>
      <c r="S5" s="238">
        <f>SUM(S3:S4)</f>
        <v>0</v>
      </c>
      <c r="T5" s="161"/>
      <c r="U5" s="258">
        <f>SUM(U3:U4)</f>
        <v>0</v>
      </c>
      <c r="V5" s="153"/>
      <c r="W5" s="238">
        <f>SUM(W3:W4)</f>
        <v>0</v>
      </c>
      <c r="X5" s="161"/>
      <c r="Y5" s="258">
        <f>SUM(Y3:Y4)</f>
        <v>0</v>
      </c>
      <c r="Z5" s="147"/>
      <c r="AA5" s="251">
        <f>SUM(AA3:AA4)</f>
        <v>10823.199999999999</v>
      </c>
      <c r="AB5" s="5"/>
      <c r="AC5" s="5"/>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c r="AB6" s="5"/>
      <c r="AC6" s="5"/>
    </row>
    <row r="7" spans="1:29" s="2" customFormat="1" ht="12.75" customHeight="1" x14ac:dyDescent="0.25">
      <c r="A7" s="2" t="s">
        <v>58</v>
      </c>
      <c r="B7" s="153"/>
      <c r="C7" s="306">
        <v>52168.95</v>
      </c>
      <c r="D7" s="161"/>
      <c r="E7" s="307">
        <v>54818.14</v>
      </c>
      <c r="F7" s="153"/>
      <c r="G7" s="306">
        <v>57910.080000000002</v>
      </c>
      <c r="H7" s="161"/>
      <c r="I7" s="307">
        <v>47486.81</v>
      </c>
      <c r="J7" s="153"/>
      <c r="K7" s="306">
        <v>44406.29</v>
      </c>
      <c r="L7" s="161"/>
      <c r="M7" s="307">
        <v>53006.6</v>
      </c>
      <c r="N7" s="153"/>
      <c r="O7" s="306"/>
      <c r="P7" s="161"/>
      <c r="Q7" s="307"/>
      <c r="R7" s="153"/>
      <c r="S7" s="306"/>
      <c r="T7" s="161"/>
      <c r="U7" s="307"/>
      <c r="V7" s="153"/>
      <c r="W7" s="306"/>
      <c r="X7" s="161"/>
      <c r="Y7" s="307"/>
      <c r="Z7" s="147"/>
      <c r="AA7" s="321">
        <f>C7+E7+G7+I7+K7+M7+O7+Q7+S7+U7+W7+Y7</f>
        <v>309796.87</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43</v>
      </c>
      <c r="C10" s="236">
        <v>2120.34</v>
      </c>
      <c r="D10" s="161">
        <v>61</v>
      </c>
      <c r="E10" s="283">
        <v>2846.28</v>
      </c>
      <c r="F10" s="153">
        <v>71</v>
      </c>
      <c r="G10" s="236">
        <v>3204.12</v>
      </c>
      <c r="H10" s="161">
        <v>42</v>
      </c>
      <c r="I10" s="283">
        <v>2265.5100000000002</v>
      </c>
      <c r="J10" s="153">
        <v>37</v>
      </c>
      <c r="K10" s="236">
        <v>2534.0300000000002</v>
      </c>
      <c r="L10" s="161">
        <v>62</v>
      </c>
      <c r="M10" s="283">
        <v>3510.25</v>
      </c>
      <c r="N10" s="153"/>
      <c r="O10" s="236"/>
      <c r="P10" s="161"/>
      <c r="Q10" s="283"/>
      <c r="R10" s="153"/>
      <c r="S10" s="236"/>
      <c r="T10" s="161"/>
      <c r="U10" s="283"/>
      <c r="V10" s="153"/>
      <c r="W10" s="236"/>
      <c r="X10" s="161"/>
      <c r="Y10" s="283"/>
      <c r="Z10" s="147">
        <f t="shared" ref="Z10" si="0">B10+D10+F10+H10+J10+L10+N10+P10+R10+T10+V10+X10</f>
        <v>316</v>
      </c>
      <c r="AA10" s="249">
        <f t="shared" ref="AA10" si="1">C10+E10+G10+I10+K10+M10+O10+Q10+S10+U10+W10+Y10</f>
        <v>16480.53</v>
      </c>
    </row>
    <row r="11" spans="1:29" ht="12.75" customHeight="1" x14ac:dyDescent="0.25">
      <c r="A11" s="69" t="s">
        <v>93</v>
      </c>
      <c r="B11" s="153">
        <v>5</v>
      </c>
      <c r="C11" s="236">
        <v>110.04</v>
      </c>
      <c r="D11" s="161">
        <v>6</v>
      </c>
      <c r="E11" s="283">
        <v>113.43</v>
      </c>
      <c r="F11" s="153">
        <v>4</v>
      </c>
      <c r="G11" s="236">
        <v>90.34</v>
      </c>
      <c r="H11" s="161">
        <v>10</v>
      </c>
      <c r="I11" s="283">
        <v>120</v>
      </c>
      <c r="J11" s="153">
        <v>9</v>
      </c>
      <c r="K11" s="236">
        <v>185.98</v>
      </c>
      <c r="L11" s="161">
        <v>9</v>
      </c>
      <c r="M11" s="283">
        <v>-332.62</v>
      </c>
      <c r="N11" s="153"/>
      <c r="O11" s="236"/>
      <c r="P11" s="161"/>
      <c r="Q11" s="283"/>
      <c r="R11" s="153"/>
      <c r="S11" s="236"/>
      <c r="T11" s="161"/>
      <c r="U11" s="283"/>
      <c r="V11" s="153"/>
      <c r="W11" s="236"/>
      <c r="X11" s="161"/>
      <c r="Y11" s="283"/>
      <c r="Z11" s="147">
        <f t="shared" ref="Z11:AA12" si="2">B11+D11+F11+H11+J11+L11+N11+P11+R11+T11+V11+X11</f>
        <v>43</v>
      </c>
      <c r="AA11" s="249">
        <f t="shared" si="2"/>
        <v>287.17000000000007</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c r="AB12" s="1"/>
    </row>
    <row r="13" spans="1:29" ht="12.75" customHeight="1" x14ac:dyDescent="0.3">
      <c r="A13" s="7" t="s">
        <v>19</v>
      </c>
      <c r="B13" s="153">
        <f t="shared" ref="B13:AA13" si="3">SUM(B10:B12)</f>
        <v>48</v>
      </c>
      <c r="C13" s="238">
        <f t="shared" si="3"/>
        <v>2230.38</v>
      </c>
      <c r="D13" s="161">
        <f t="shared" si="3"/>
        <v>67</v>
      </c>
      <c r="E13" s="258">
        <f t="shared" si="3"/>
        <v>2959.71</v>
      </c>
      <c r="F13" s="153">
        <f t="shared" si="3"/>
        <v>75</v>
      </c>
      <c r="G13" s="238">
        <f t="shared" si="3"/>
        <v>3294.46</v>
      </c>
      <c r="H13" s="161">
        <f t="shared" si="3"/>
        <v>52</v>
      </c>
      <c r="I13" s="258">
        <f t="shared" si="3"/>
        <v>2385.5100000000002</v>
      </c>
      <c r="J13" s="153">
        <f t="shared" si="3"/>
        <v>46</v>
      </c>
      <c r="K13" s="238">
        <f t="shared" si="3"/>
        <v>2720.01</v>
      </c>
      <c r="L13" s="161">
        <f t="shared" si="3"/>
        <v>71</v>
      </c>
      <c r="M13" s="258">
        <f t="shared" si="3"/>
        <v>3177.63</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359</v>
      </c>
      <c r="AA13" s="303">
        <f t="shared" si="3"/>
        <v>16767.699999999997</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9"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9" ht="12.75" customHeight="1" x14ac:dyDescent="0.25">
      <c r="A18" s="2" t="s">
        <v>45</v>
      </c>
      <c r="B18" s="153">
        <v>-4</v>
      </c>
      <c r="C18" s="236">
        <v>2875.03</v>
      </c>
      <c r="D18" s="161">
        <v>1</v>
      </c>
      <c r="E18" s="283">
        <v>300.8</v>
      </c>
      <c r="F18" s="153">
        <v>-1</v>
      </c>
      <c r="G18" s="236">
        <v>673.1</v>
      </c>
      <c r="H18" s="161"/>
      <c r="I18" s="283"/>
      <c r="J18" s="153">
        <v>-1</v>
      </c>
      <c r="K18" s="236">
        <v>1571.5</v>
      </c>
      <c r="L18" s="161">
        <v>1</v>
      </c>
      <c r="M18" s="283">
        <v>1420.91</v>
      </c>
      <c r="N18" s="153"/>
      <c r="O18" s="236"/>
      <c r="P18" s="161"/>
      <c r="Q18" s="283"/>
      <c r="R18" s="153"/>
      <c r="S18" s="236"/>
      <c r="T18" s="161"/>
      <c r="U18" s="283"/>
      <c r="V18" s="153"/>
      <c r="W18" s="236"/>
      <c r="X18" s="161"/>
      <c r="Y18" s="283"/>
      <c r="Z18" s="147">
        <f t="shared" si="4"/>
        <v>-4</v>
      </c>
      <c r="AA18" s="249">
        <f t="shared" si="4"/>
        <v>6841.34</v>
      </c>
    </row>
    <row r="19" spans="1:29" ht="12.75" customHeight="1" x14ac:dyDescent="0.25">
      <c r="A19" s="2" t="s">
        <v>22</v>
      </c>
      <c r="B19" s="159">
        <v>15</v>
      </c>
      <c r="C19" s="306">
        <v>5527.36</v>
      </c>
      <c r="D19" s="289">
        <v>15</v>
      </c>
      <c r="E19" s="307">
        <v>4841.92</v>
      </c>
      <c r="F19" s="159">
        <v>2</v>
      </c>
      <c r="G19" s="306">
        <v>4033.61</v>
      </c>
      <c r="H19" s="161">
        <v>8</v>
      </c>
      <c r="I19" s="283">
        <v>3780.71</v>
      </c>
      <c r="J19" s="159">
        <v>2</v>
      </c>
      <c r="K19" s="306">
        <v>481.59</v>
      </c>
      <c r="L19" s="289"/>
      <c r="M19" s="307"/>
      <c r="N19" s="159"/>
      <c r="O19" s="306"/>
      <c r="P19" s="289"/>
      <c r="Q19" s="307"/>
      <c r="R19" s="159"/>
      <c r="S19" s="306"/>
      <c r="T19" s="289"/>
      <c r="U19" s="307"/>
      <c r="V19" s="159"/>
      <c r="W19" s="306"/>
      <c r="X19" s="289"/>
      <c r="Y19" s="307"/>
      <c r="Z19" s="302">
        <f t="shared" si="4"/>
        <v>42</v>
      </c>
      <c r="AA19" s="308">
        <f t="shared" si="4"/>
        <v>18665.189999999999</v>
      </c>
    </row>
    <row r="20" spans="1:29" ht="12.75" customHeight="1" x14ac:dyDescent="0.25">
      <c r="A20" s="2" t="s">
        <v>47</v>
      </c>
      <c r="B20" s="309"/>
      <c r="C20" s="237"/>
      <c r="D20" s="310">
        <v>1</v>
      </c>
      <c r="E20" s="284">
        <v>10.6</v>
      </c>
      <c r="F20" s="309"/>
      <c r="G20" s="237"/>
      <c r="H20" s="310"/>
      <c r="I20" s="284"/>
      <c r="J20" s="309"/>
      <c r="K20" s="237"/>
      <c r="L20" s="310"/>
      <c r="M20" s="284"/>
      <c r="N20" s="309"/>
      <c r="O20" s="237"/>
      <c r="P20" s="310"/>
      <c r="Q20" s="284"/>
      <c r="R20" s="309"/>
      <c r="S20" s="237"/>
      <c r="T20" s="310"/>
      <c r="U20" s="284"/>
      <c r="V20" s="309"/>
      <c r="W20" s="237"/>
      <c r="X20" s="310"/>
      <c r="Y20" s="284"/>
      <c r="Z20" s="311">
        <f t="shared" si="4"/>
        <v>1</v>
      </c>
      <c r="AA20" s="250">
        <f t="shared" si="4"/>
        <v>10.6</v>
      </c>
    </row>
    <row r="21" spans="1:29" ht="12.75" customHeight="1" x14ac:dyDescent="0.3">
      <c r="A21" s="3" t="s">
        <v>20</v>
      </c>
      <c r="B21" s="153">
        <f t="shared" ref="B21:AA21" si="5">SUM(B16:B20)</f>
        <v>11</v>
      </c>
      <c r="C21" s="238">
        <f t="shared" si="5"/>
        <v>8402.39</v>
      </c>
      <c r="D21" s="161">
        <f t="shared" si="5"/>
        <v>17</v>
      </c>
      <c r="E21" s="258">
        <f t="shared" si="5"/>
        <v>5153.3200000000006</v>
      </c>
      <c r="F21" s="153">
        <f t="shared" si="5"/>
        <v>1</v>
      </c>
      <c r="G21" s="238">
        <f t="shared" si="5"/>
        <v>4706.71</v>
      </c>
      <c r="H21" s="161">
        <f t="shared" si="5"/>
        <v>8</v>
      </c>
      <c r="I21" s="258">
        <f t="shared" si="5"/>
        <v>3780.71</v>
      </c>
      <c r="J21" s="159">
        <f t="shared" si="5"/>
        <v>1</v>
      </c>
      <c r="K21" s="247">
        <f t="shared" si="5"/>
        <v>2053.09</v>
      </c>
      <c r="L21" s="289">
        <f t="shared" si="5"/>
        <v>1</v>
      </c>
      <c r="M21" s="290">
        <f t="shared" si="5"/>
        <v>1420.91</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39</v>
      </c>
      <c r="AA21" s="303">
        <f t="shared" si="5"/>
        <v>25517.129999999997</v>
      </c>
    </row>
    <row r="22" spans="1:29"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9"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9" ht="12.75" customHeight="1" x14ac:dyDescent="0.25">
      <c r="A24" s="2" t="s">
        <v>64</v>
      </c>
      <c r="B24" s="153">
        <v>154</v>
      </c>
      <c r="C24" s="236">
        <v>4377.3999999999996</v>
      </c>
      <c r="D24" s="161">
        <v>115</v>
      </c>
      <c r="E24" s="283">
        <v>2185.15</v>
      </c>
      <c r="F24" s="153">
        <v>100</v>
      </c>
      <c r="G24" s="236">
        <v>1257.54</v>
      </c>
      <c r="H24" s="161">
        <v>108</v>
      </c>
      <c r="I24" s="283">
        <v>619.35</v>
      </c>
      <c r="J24" s="153">
        <v>70</v>
      </c>
      <c r="K24" s="236">
        <v>254.91</v>
      </c>
      <c r="L24" s="161">
        <v>127</v>
      </c>
      <c r="M24" s="283">
        <v>114.44</v>
      </c>
      <c r="N24" s="153"/>
      <c r="O24" s="236"/>
      <c r="P24" s="161"/>
      <c r="Q24" s="283"/>
      <c r="R24" s="153"/>
      <c r="S24" s="236"/>
      <c r="T24" s="161"/>
      <c r="U24" s="283"/>
      <c r="V24" s="153"/>
      <c r="W24" s="236"/>
      <c r="X24" s="161"/>
      <c r="Y24" s="283"/>
      <c r="Z24" s="147">
        <f>B24+D24+F24+H24+J24+L24+N24+P24+R24+T24+V24+X24</f>
        <v>674</v>
      </c>
      <c r="AA24" s="249">
        <f>C24+E24+G24+I24+K24+M24+O24+Q24+S24+U24+W24+Y24</f>
        <v>8808.7899999999991</v>
      </c>
    </row>
    <row r="25" spans="1:29"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9" s="12" customFormat="1" ht="12.75" customHeight="1" x14ac:dyDescent="0.3">
      <c r="A26" s="10" t="s">
        <v>59</v>
      </c>
      <c r="B26" s="156">
        <f t="shared" ref="B26:Y26" si="6">B24+B25</f>
        <v>154</v>
      </c>
      <c r="C26" s="240">
        <f t="shared" si="6"/>
        <v>4377.3999999999996</v>
      </c>
      <c r="D26" s="285">
        <f t="shared" si="6"/>
        <v>115</v>
      </c>
      <c r="E26" s="286">
        <f t="shared" si="6"/>
        <v>2185.15</v>
      </c>
      <c r="F26" s="156">
        <f t="shared" si="6"/>
        <v>100</v>
      </c>
      <c r="G26" s="240">
        <f t="shared" si="6"/>
        <v>1257.54</v>
      </c>
      <c r="H26" s="285">
        <f t="shared" si="6"/>
        <v>108</v>
      </c>
      <c r="I26" s="286">
        <f t="shared" si="6"/>
        <v>619.35</v>
      </c>
      <c r="J26" s="156">
        <f t="shared" si="6"/>
        <v>70</v>
      </c>
      <c r="K26" s="240">
        <f t="shared" si="6"/>
        <v>254.91</v>
      </c>
      <c r="L26" s="285">
        <f t="shared" si="6"/>
        <v>127</v>
      </c>
      <c r="M26" s="286">
        <f t="shared" si="6"/>
        <v>114.44</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674</v>
      </c>
      <c r="AA26" s="253">
        <f t="shared" si="7"/>
        <v>8808.7899999999991</v>
      </c>
    </row>
    <row r="27" spans="1:29"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9" ht="12.75" customHeight="1" x14ac:dyDescent="0.3">
      <c r="A28" s="8" t="s">
        <v>18</v>
      </c>
      <c r="B28" s="153"/>
      <c r="C28" s="238">
        <f>SUM(C13+C21+C26)</f>
        <v>15010.17</v>
      </c>
      <c r="D28" s="161"/>
      <c r="E28" s="258">
        <f>SUM(E13+E21+E26)</f>
        <v>10298.18</v>
      </c>
      <c r="F28" s="153"/>
      <c r="G28" s="238">
        <f>SUM(G13+G21+G26)</f>
        <v>9258.7099999999991</v>
      </c>
      <c r="H28" s="161"/>
      <c r="I28" s="258">
        <f>SUM(I13+I21+I26)</f>
        <v>6785.5700000000006</v>
      </c>
      <c r="J28" s="153"/>
      <c r="K28" s="238">
        <f>SUM(K13+K21+K26)</f>
        <v>5028.01</v>
      </c>
      <c r="L28" s="161"/>
      <c r="M28" s="258">
        <f>SUM(M13+M21+M26)</f>
        <v>4712.9799999999996</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51093.619999999995</v>
      </c>
    </row>
    <row r="29" spans="1:29" ht="12.75" customHeight="1"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9"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c r="AB30" s="5"/>
      <c r="AC30" s="5"/>
    </row>
    <row r="31" spans="1:29" s="14" customFormat="1" x14ac:dyDescent="0.25">
      <c r="A31" s="13" t="s">
        <v>40</v>
      </c>
      <c r="B31" s="153"/>
      <c r="C31" s="236"/>
      <c r="D31" s="161"/>
      <c r="E31" s="283"/>
      <c r="F31" s="153"/>
      <c r="G31" s="236"/>
      <c r="H31" s="161">
        <v>1</v>
      </c>
      <c r="I31" s="283">
        <v>759.16</v>
      </c>
      <c r="J31" s="153"/>
      <c r="K31" s="236"/>
      <c r="L31" s="161"/>
      <c r="M31" s="283"/>
      <c r="N31" s="153"/>
      <c r="O31" s="236"/>
      <c r="P31" s="161"/>
      <c r="Q31" s="283"/>
      <c r="R31" s="153"/>
      <c r="S31" s="236"/>
      <c r="T31" s="161"/>
      <c r="U31" s="283"/>
      <c r="V31" s="153"/>
      <c r="W31" s="236"/>
      <c r="X31" s="161"/>
      <c r="Y31" s="283"/>
      <c r="Z31" s="149">
        <f t="shared" ref="Z31:AA33" si="8">SUM(B31+D31+F31+H31+J31+L31+N31+P31+R31+T31+V31+X31)</f>
        <v>1</v>
      </c>
      <c r="AA31" s="255">
        <f t="shared" si="8"/>
        <v>759.16</v>
      </c>
    </row>
    <row r="32" spans="1:29" s="14" customFormat="1" x14ac:dyDescent="0.25">
      <c r="A32" s="13" t="s">
        <v>53</v>
      </c>
      <c r="B32" s="153">
        <v>9</v>
      </c>
      <c r="C32" s="236">
        <v>1565.98</v>
      </c>
      <c r="D32" s="161">
        <v>6</v>
      </c>
      <c r="E32" s="283">
        <v>432.92</v>
      </c>
      <c r="F32" s="153">
        <v>6</v>
      </c>
      <c r="G32" s="236">
        <v>1390.6</v>
      </c>
      <c r="H32" s="161">
        <v>5</v>
      </c>
      <c r="I32" s="283">
        <v>769.78</v>
      </c>
      <c r="J32" s="153">
        <v>6</v>
      </c>
      <c r="K32" s="236">
        <v>1034.49</v>
      </c>
      <c r="L32" s="161">
        <v>4</v>
      </c>
      <c r="M32" s="283">
        <v>821.22</v>
      </c>
      <c r="N32" s="153"/>
      <c r="O32" s="236"/>
      <c r="P32" s="161"/>
      <c r="Q32" s="283"/>
      <c r="R32" s="153"/>
      <c r="S32" s="236"/>
      <c r="T32" s="161"/>
      <c r="U32" s="283"/>
      <c r="V32" s="153"/>
      <c r="W32" s="236"/>
      <c r="X32" s="161"/>
      <c r="Y32" s="283"/>
      <c r="Z32" s="149">
        <f t="shared" si="8"/>
        <v>36</v>
      </c>
      <c r="AA32" s="255">
        <f t="shared" si="8"/>
        <v>6014.99</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9</v>
      </c>
      <c r="C34" s="241">
        <f t="shared" si="9"/>
        <v>1565.98</v>
      </c>
      <c r="D34" s="287">
        <f t="shared" si="9"/>
        <v>6</v>
      </c>
      <c r="E34" s="288">
        <f t="shared" si="9"/>
        <v>432.92</v>
      </c>
      <c r="F34" s="157">
        <f t="shared" si="9"/>
        <v>6</v>
      </c>
      <c r="G34" s="241">
        <f t="shared" si="9"/>
        <v>1390.6</v>
      </c>
      <c r="H34" s="287">
        <f t="shared" si="9"/>
        <v>6</v>
      </c>
      <c r="I34" s="288">
        <f t="shared" si="9"/>
        <v>1528.94</v>
      </c>
      <c r="J34" s="157">
        <f t="shared" si="9"/>
        <v>6</v>
      </c>
      <c r="K34" s="241">
        <f t="shared" si="9"/>
        <v>1034.49</v>
      </c>
      <c r="L34" s="287">
        <f t="shared" si="9"/>
        <v>4</v>
      </c>
      <c r="M34" s="288">
        <f t="shared" si="9"/>
        <v>821.22</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37</v>
      </c>
      <c r="AA34" s="254">
        <f t="shared" si="9"/>
        <v>6774.15</v>
      </c>
      <c r="AB34" s="11"/>
      <c r="AC34" s="11"/>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c r="AB35" s="11"/>
      <c r="AC35" s="11"/>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c r="AB36" s="11"/>
      <c r="AC36" s="11"/>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11"/>
    </row>
    <row r="38" spans="1:31" s="16" customFormat="1" ht="26" x14ac:dyDescent="0.3">
      <c r="A38" s="15" t="s">
        <v>55</v>
      </c>
      <c r="B38" s="151"/>
      <c r="C38" s="242">
        <f>C28-C5-C34</f>
        <v>11096.69</v>
      </c>
      <c r="D38" s="151"/>
      <c r="E38" s="242">
        <f>E28-E5-E34</f>
        <v>7686.16</v>
      </c>
      <c r="F38" s="158"/>
      <c r="G38" s="242">
        <f>G28-G5-G34</f>
        <v>6156.8099999999995</v>
      </c>
      <c r="H38" s="151"/>
      <c r="I38" s="242">
        <f>I28-I5-I34</f>
        <v>3792.23</v>
      </c>
      <c r="J38" s="151"/>
      <c r="K38" s="242">
        <f>K28-K5-K34</f>
        <v>2510.8200000000006</v>
      </c>
      <c r="L38" s="151"/>
      <c r="M38" s="242">
        <f>M28-M5-M34</f>
        <v>2253.5599999999995</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33496.269999999997</v>
      </c>
      <c r="AB38" s="11"/>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9" orientation="landscape" r:id="rId1"/>
  <headerFooter alignWithMargins="0">
    <oddFooter>&amp;L&amp;8&amp;Z&amp;F&amp;R&amp;8Prepared by Danielle Meier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E39"/>
  <sheetViews>
    <sheetView workbookViewId="0">
      <pane xSplit="1" topLeftCell="B1" activePane="topRight" state="frozen"/>
      <selection activeCell="B2" sqref="B2"/>
      <selection pane="topRight" activeCell="B2" sqref="B2"/>
    </sheetView>
  </sheetViews>
  <sheetFormatPr defaultRowHeight="12.5" x14ac:dyDescent="0.25"/>
  <cols>
    <col min="1" max="1" width="50.7265625" customWidth="1"/>
    <col min="2" max="2" width="9.7265625" style="145" customWidth="1"/>
    <col min="3" max="3" width="14.54296875" style="243" customWidth="1"/>
    <col min="4" max="4" width="9.7265625" style="145" customWidth="1"/>
    <col min="5" max="5" width="14.54296875" style="243" customWidth="1"/>
    <col min="6" max="6" width="9.7265625" style="145" customWidth="1"/>
    <col min="7" max="7" width="14.54296875" style="243" customWidth="1"/>
    <col min="8" max="8" width="9.7265625" style="145" customWidth="1"/>
    <col min="9" max="9" width="14.54296875" style="243" customWidth="1"/>
    <col min="10" max="10" width="9.7265625" style="145" customWidth="1"/>
    <col min="11" max="11" width="14.54296875" style="243" customWidth="1"/>
    <col min="12" max="12" width="9.7265625" style="145" customWidth="1"/>
    <col min="13" max="13" width="14.54296875" style="243" customWidth="1"/>
    <col min="14" max="14" width="9.7265625" style="145" hidden="1" customWidth="1"/>
    <col min="15" max="15" width="14.54296875" style="243" hidden="1" customWidth="1"/>
    <col min="16" max="16" width="9.7265625" style="145" hidden="1" customWidth="1"/>
    <col min="17" max="17" width="14.54296875" style="243" hidden="1" customWidth="1"/>
    <col min="18" max="18" width="9.7265625" style="145" hidden="1" customWidth="1"/>
    <col min="19" max="19" width="14.54296875" style="243" hidden="1" customWidth="1"/>
    <col min="20" max="20" width="9.7265625" style="145" hidden="1" customWidth="1"/>
    <col min="21" max="21" width="14.54296875" style="243" hidden="1" customWidth="1"/>
    <col min="22" max="22" width="9.7265625" style="145" hidden="1" customWidth="1"/>
    <col min="23" max="23" width="14.54296875" style="243" hidden="1" customWidth="1"/>
    <col min="24" max="24" width="9.7265625" style="145" hidden="1" customWidth="1"/>
    <col min="25" max="25" width="14.54296875" style="243" hidden="1" customWidth="1"/>
    <col min="26" max="26" width="9.7265625" style="145" customWidth="1"/>
    <col min="27" max="27" width="14.54296875" style="243" customWidth="1"/>
    <col min="28" max="194" width="8.7265625" customWidth="1"/>
  </cols>
  <sheetData>
    <row r="1" spans="1:29" ht="16.5" customHeight="1" x14ac:dyDescent="0.3">
      <c r="A1" s="207" t="s">
        <v>79</v>
      </c>
      <c r="B1" s="426" t="s">
        <v>0</v>
      </c>
      <c r="C1" s="429"/>
      <c r="D1" s="427" t="s">
        <v>1</v>
      </c>
      <c r="E1" s="430"/>
      <c r="F1" s="426" t="s">
        <v>2</v>
      </c>
      <c r="G1" s="429"/>
      <c r="H1" s="427" t="s">
        <v>3</v>
      </c>
      <c r="I1" s="430"/>
      <c r="J1" s="426" t="s">
        <v>4</v>
      </c>
      <c r="K1" s="429"/>
      <c r="L1" s="427" t="s">
        <v>5</v>
      </c>
      <c r="M1" s="430"/>
      <c r="N1" s="426" t="s">
        <v>6</v>
      </c>
      <c r="O1" s="429"/>
      <c r="P1" s="427" t="s">
        <v>7</v>
      </c>
      <c r="Q1" s="430"/>
      <c r="R1" s="426" t="s">
        <v>8</v>
      </c>
      <c r="S1" s="429"/>
      <c r="T1" s="427" t="s">
        <v>9</v>
      </c>
      <c r="U1" s="430"/>
      <c r="V1" s="426" t="s">
        <v>10</v>
      </c>
      <c r="W1" s="429"/>
      <c r="X1" s="427" t="s">
        <v>11</v>
      </c>
      <c r="Y1" s="430"/>
      <c r="Z1" s="428" t="s">
        <v>12</v>
      </c>
      <c r="AA1" s="431"/>
    </row>
    <row r="2" spans="1:29" ht="12.75" customHeight="1" x14ac:dyDescent="0.3">
      <c r="A2" s="3" t="s">
        <v>56</v>
      </c>
      <c r="B2" s="155" t="s">
        <v>13</v>
      </c>
      <c r="C2" s="235" t="s">
        <v>14</v>
      </c>
      <c r="D2" s="152" t="s">
        <v>13</v>
      </c>
      <c r="E2" s="244" t="s">
        <v>14</v>
      </c>
      <c r="F2" s="155" t="s">
        <v>13</v>
      </c>
      <c r="G2" s="235" t="s">
        <v>14</v>
      </c>
      <c r="H2" s="152" t="s">
        <v>13</v>
      </c>
      <c r="I2" s="244" t="s">
        <v>14</v>
      </c>
      <c r="J2" s="155" t="s">
        <v>13</v>
      </c>
      <c r="K2" s="235" t="s">
        <v>14</v>
      </c>
      <c r="L2" s="152" t="s">
        <v>13</v>
      </c>
      <c r="M2" s="244" t="s">
        <v>14</v>
      </c>
      <c r="N2" s="155" t="s">
        <v>13</v>
      </c>
      <c r="O2" s="235" t="s">
        <v>14</v>
      </c>
      <c r="P2" s="291" t="s">
        <v>13</v>
      </c>
      <c r="Q2" s="292" t="s">
        <v>14</v>
      </c>
      <c r="R2" s="155" t="s">
        <v>13</v>
      </c>
      <c r="S2" s="235" t="s">
        <v>14</v>
      </c>
      <c r="T2" s="152" t="s">
        <v>13</v>
      </c>
      <c r="U2" s="244" t="s">
        <v>14</v>
      </c>
      <c r="V2" s="155" t="s">
        <v>13</v>
      </c>
      <c r="W2" s="235" t="s">
        <v>14</v>
      </c>
      <c r="X2" s="152" t="s">
        <v>13</v>
      </c>
      <c r="Y2" s="244" t="s">
        <v>14</v>
      </c>
      <c r="Z2" s="146" t="s">
        <v>13</v>
      </c>
      <c r="AA2" s="248" t="s">
        <v>14</v>
      </c>
    </row>
    <row r="3" spans="1:29" ht="12.75" customHeight="1" x14ac:dyDescent="0.25">
      <c r="A3" s="6" t="s">
        <v>37</v>
      </c>
      <c r="B3" s="153">
        <v>19</v>
      </c>
      <c r="C3" s="236">
        <v>114.5</v>
      </c>
      <c r="D3" s="161">
        <v>16</v>
      </c>
      <c r="E3" s="283">
        <v>75.400000000000006</v>
      </c>
      <c r="F3" s="153">
        <v>27</v>
      </c>
      <c r="G3" s="236">
        <v>128.80000000000001</v>
      </c>
      <c r="H3" s="161">
        <v>26</v>
      </c>
      <c r="I3" s="283">
        <v>136.1</v>
      </c>
      <c r="J3" s="153">
        <v>25</v>
      </c>
      <c r="K3" s="236">
        <v>139.80000000000001</v>
      </c>
      <c r="L3" s="161">
        <v>12</v>
      </c>
      <c r="M3" s="283">
        <v>65.5</v>
      </c>
      <c r="N3" s="153"/>
      <c r="O3" s="236"/>
      <c r="P3" s="161"/>
      <c r="Q3" s="283"/>
      <c r="R3" s="153"/>
      <c r="S3" s="236"/>
      <c r="T3" s="161"/>
      <c r="U3" s="283"/>
      <c r="V3" s="153"/>
      <c r="W3" s="236"/>
      <c r="X3" s="161"/>
      <c r="Y3" s="283"/>
      <c r="Z3" s="147">
        <f>B3+D3+F3+H3+J3+L3+N3+P3+R3+T3+V3+X3</f>
        <v>125</v>
      </c>
      <c r="AA3" s="249">
        <f>C3+E3+G3+I3+K3+M3+O3+Q3+S3+U3+W3+Y3</f>
        <v>660.10000000000014</v>
      </c>
      <c r="AC3" s="5"/>
    </row>
    <row r="4" spans="1:29" ht="12.75" customHeight="1" x14ac:dyDescent="0.25">
      <c r="A4" s="2" t="s">
        <v>38</v>
      </c>
      <c r="B4" s="153"/>
      <c r="C4" s="237">
        <v>38</v>
      </c>
      <c r="D4" s="161"/>
      <c r="E4" s="284">
        <v>32</v>
      </c>
      <c r="F4" s="153"/>
      <c r="G4" s="237">
        <v>54</v>
      </c>
      <c r="H4" s="161"/>
      <c r="I4" s="284">
        <v>48</v>
      </c>
      <c r="J4" s="153"/>
      <c r="K4" s="237">
        <v>50</v>
      </c>
      <c r="L4" s="161"/>
      <c r="M4" s="284">
        <v>20</v>
      </c>
      <c r="N4" s="153"/>
      <c r="O4" s="237"/>
      <c r="P4" s="161"/>
      <c r="Q4" s="284"/>
      <c r="R4" s="153"/>
      <c r="S4" s="237"/>
      <c r="T4" s="161"/>
      <c r="U4" s="284"/>
      <c r="V4" s="153"/>
      <c r="W4" s="237"/>
      <c r="X4" s="161"/>
      <c r="Y4" s="284"/>
      <c r="Z4" s="147"/>
      <c r="AA4" s="250">
        <f>C4+E4+G4+I4+K4+M4+O4+Q4+S4+U4+W4+Y4</f>
        <v>242</v>
      </c>
    </row>
    <row r="5" spans="1:29" ht="12.75" customHeight="1" x14ac:dyDescent="0.3">
      <c r="A5" s="3" t="s">
        <v>15</v>
      </c>
      <c r="B5" s="153"/>
      <c r="C5" s="238">
        <f>SUM(C3:C4)</f>
        <v>152.5</v>
      </c>
      <c r="D5" s="161"/>
      <c r="E5" s="258">
        <f>SUM(E3:E4)</f>
        <v>107.4</v>
      </c>
      <c r="F5" s="153"/>
      <c r="G5" s="238">
        <f>SUM(G3:G4)</f>
        <v>182.8</v>
      </c>
      <c r="H5" s="161"/>
      <c r="I5" s="258">
        <f>SUM(I3:I4)</f>
        <v>184.1</v>
      </c>
      <c r="J5" s="153"/>
      <c r="K5" s="238">
        <f>SUM(K3:K4)</f>
        <v>189.8</v>
      </c>
      <c r="L5" s="161"/>
      <c r="M5" s="258">
        <f>SUM(M3:M4)</f>
        <v>85.5</v>
      </c>
      <c r="N5" s="153"/>
      <c r="O5" s="238">
        <f>SUM(O3:O4)</f>
        <v>0</v>
      </c>
      <c r="P5" s="161"/>
      <c r="Q5" s="258">
        <f>SUM(Q3:Q4)</f>
        <v>0</v>
      </c>
      <c r="R5" s="153"/>
      <c r="S5" s="238">
        <f>SUM(S3:S4)</f>
        <v>0</v>
      </c>
      <c r="T5" s="161"/>
      <c r="U5" s="258">
        <f>SUM(U3:U4)</f>
        <v>0</v>
      </c>
      <c r="V5" s="153"/>
      <c r="W5" s="238">
        <f>SUM(W3:W4)</f>
        <v>0</v>
      </c>
      <c r="X5" s="161"/>
      <c r="Y5" s="258">
        <f>SUM(Y3:Y4)</f>
        <v>0</v>
      </c>
      <c r="Z5" s="147"/>
      <c r="AA5" s="251">
        <f>SUM(AA3:AA4)</f>
        <v>902.10000000000014</v>
      </c>
    </row>
    <row r="6" spans="1:29" ht="12.75" customHeight="1" x14ac:dyDescent="0.3">
      <c r="A6" s="2"/>
      <c r="B6" s="153"/>
      <c r="C6" s="238"/>
      <c r="D6" s="161"/>
      <c r="E6" s="258"/>
      <c r="F6" s="153"/>
      <c r="G6" s="238"/>
      <c r="H6" s="161"/>
      <c r="I6" s="258"/>
      <c r="J6" s="153"/>
      <c r="K6" s="238"/>
      <c r="L6" s="161"/>
      <c r="M6" s="258"/>
      <c r="N6" s="153"/>
      <c r="O6" s="238"/>
      <c r="P6" s="161"/>
      <c r="Q6" s="258"/>
      <c r="R6" s="153"/>
      <c r="S6" s="238"/>
      <c r="T6" s="161"/>
      <c r="U6" s="258"/>
      <c r="V6" s="153"/>
      <c r="W6" s="238"/>
      <c r="X6" s="161"/>
      <c r="Y6" s="258"/>
      <c r="Z6" s="147"/>
      <c r="AA6" s="251"/>
    </row>
    <row r="7" spans="1:29" s="2" customFormat="1" ht="12.75" customHeight="1" x14ac:dyDescent="0.25">
      <c r="A7" s="2" t="s">
        <v>58</v>
      </c>
      <c r="B7" s="153"/>
      <c r="C7" s="306">
        <v>5182.3999999999996</v>
      </c>
      <c r="D7" s="161"/>
      <c r="E7" s="307">
        <v>7709.41</v>
      </c>
      <c r="F7" s="153"/>
      <c r="G7" s="306">
        <v>9224.09</v>
      </c>
      <c r="H7" s="161"/>
      <c r="I7" s="307">
        <v>11876.7</v>
      </c>
      <c r="J7" s="153"/>
      <c r="K7" s="306">
        <v>9113.82</v>
      </c>
      <c r="L7" s="161"/>
      <c r="M7" s="307">
        <v>3285.87</v>
      </c>
      <c r="N7" s="153"/>
      <c r="O7" s="306"/>
      <c r="Q7" s="161"/>
      <c r="R7" s="153"/>
      <c r="S7" s="306"/>
      <c r="T7" s="161"/>
      <c r="U7" s="307"/>
      <c r="V7" s="153"/>
      <c r="W7" s="306"/>
      <c r="X7" s="161"/>
      <c r="Y7" s="307"/>
      <c r="Z7" s="147"/>
      <c r="AA7" s="321" t="e">
        <f>C7+E7+G7+I7+K7+M7+O7+#REF!+S7+U7+W7+Y7</f>
        <v>#REF!</v>
      </c>
      <c r="AC7" s="26"/>
    </row>
    <row r="8" spans="1:29" ht="12.75" customHeight="1" x14ac:dyDescent="0.3">
      <c r="A8" s="3"/>
      <c r="B8" s="153"/>
      <c r="C8" s="238"/>
      <c r="D8" s="161"/>
      <c r="E8" s="258"/>
      <c r="F8" s="153"/>
      <c r="G8" s="238"/>
      <c r="H8" s="161"/>
      <c r="I8" s="258"/>
      <c r="J8" s="153"/>
      <c r="K8" s="238"/>
      <c r="L8" s="161"/>
      <c r="M8" s="258"/>
      <c r="N8" s="153"/>
      <c r="O8" s="238"/>
      <c r="P8" s="161"/>
      <c r="Q8" s="258"/>
      <c r="R8" s="153"/>
      <c r="S8" s="238"/>
      <c r="T8" s="161"/>
      <c r="U8" s="258"/>
      <c r="V8" s="153"/>
      <c r="W8" s="238"/>
      <c r="X8" s="161"/>
      <c r="Y8" s="258"/>
      <c r="Z8" s="147"/>
      <c r="AA8" s="251"/>
      <c r="AC8" s="4"/>
    </row>
    <row r="9" spans="1:29" ht="12.75" customHeight="1" x14ac:dyDescent="0.3">
      <c r="A9" s="3" t="s">
        <v>23</v>
      </c>
      <c r="B9" s="153"/>
      <c r="C9" s="239"/>
      <c r="D9" s="161"/>
      <c r="E9" s="282"/>
      <c r="F9" s="153"/>
      <c r="G9" s="239"/>
      <c r="H9" s="161"/>
      <c r="I9" s="282"/>
      <c r="J9" s="153"/>
      <c r="K9" s="239"/>
      <c r="L9" s="161"/>
      <c r="M9" s="282"/>
      <c r="N9" s="153"/>
      <c r="O9" s="239"/>
      <c r="P9" s="161"/>
      <c r="Q9" s="282"/>
      <c r="R9" s="153"/>
      <c r="S9" s="239"/>
      <c r="T9" s="161"/>
      <c r="U9" s="282"/>
      <c r="V9" s="153"/>
      <c r="W9" s="239"/>
      <c r="X9" s="161"/>
      <c r="Y9" s="282"/>
      <c r="Z9" s="147"/>
      <c r="AA9" s="249"/>
    </row>
    <row r="10" spans="1:29" ht="12.75" customHeight="1" x14ac:dyDescent="0.25">
      <c r="A10" s="2" t="s">
        <v>25</v>
      </c>
      <c r="B10" s="153">
        <v>9</v>
      </c>
      <c r="C10" s="236">
        <v>191.92</v>
      </c>
      <c r="D10" s="161">
        <v>13</v>
      </c>
      <c r="E10" s="283">
        <v>343.22</v>
      </c>
      <c r="F10" s="153">
        <v>15</v>
      </c>
      <c r="G10" s="236">
        <v>485.65</v>
      </c>
      <c r="H10" s="161">
        <v>12</v>
      </c>
      <c r="I10" s="283">
        <v>725.17</v>
      </c>
      <c r="J10" s="153">
        <v>15</v>
      </c>
      <c r="K10" s="236">
        <v>417.86</v>
      </c>
      <c r="L10" s="161">
        <v>5</v>
      </c>
      <c r="M10" s="283">
        <v>77.599999999999994</v>
      </c>
      <c r="N10" s="153"/>
      <c r="O10" s="236"/>
      <c r="P10" s="161"/>
      <c r="Q10" s="283"/>
      <c r="R10" s="153"/>
      <c r="S10" s="236"/>
      <c r="T10" s="161"/>
      <c r="U10" s="283"/>
      <c r="V10" s="153"/>
      <c r="W10" s="236"/>
      <c r="X10" s="161"/>
      <c r="Y10" s="283"/>
      <c r="Z10" s="147">
        <f t="shared" ref="Z10" si="0">B10+D10+F10+H10+J10+L10+N10+P10+R10+T10+V10+X10</f>
        <v>69</v>
      </c>
      <c r="AA10" s="249">
        <f t="shared" ref="AA10" si="1">C10+E10+G10+I10+K10+M10+O10+Q10+S10+U10+W10+Y10</f>
        <v>2241.42</v>
      </c>
    </row>
    <row r="11" spans="1:29" ht="12.75" customHeight="1" x14ac:dyDescent="0.25">
      <c r="A11" s="69" t="s">
        <v>93</v>
      </c>
      <c r="B11" s="153"/>
      <c r="C11" s="236"/>
      <c r="D11" s="161"/>
      <c r="E11" s="283"/>
      <c r="F11" s="153"/>
      <c r="G11" s="236"/>
      <c r="H11" s="161"/>
      <c r="I11" s="283"/>
      <c r="J11" s="153"/>
      <c r="K11" s="236"/>
      <c r="L11" s="161"/>
      <c r="M11" s="283"/>
      <c r="N11" s="153"/>
      <c r="O11" s="236"/>
      <c r="P11" s="161"/>
      <c r="Q11" s="283"/>
      <c r="R11" s="153"/>
      <c r="S11" s="236"/>
      <c r="T11" s="161"/>
      <c r="U11" s="283"/>
      <c r="V11" s="159"/>
      <c r="W11" s="306"/>
      <c r="X11" s="161"/>
      <c r="Y11" s="283"/>
      <c r="Z11" s="147">
        <f t="shared" ref="Z11:AA12" si="2">B11+D11+F11+H11+J11+L11+N11+P11+R11+T11+V11+X11</f>
        <v>0</v>
      </c>
      <c r="AA11" s="249">
        <f t="shared" si="2"/>
        <v>0</v>
      </c>
    </row>
    <row r="12" spans="1:29" ht="12.75" customHeight="1" x14ac:dyDescent="0.25">
      <c r="A12" s="2" t="s">
        <v>61</v>
      </c>
      <c r="B12" s="309"/>
      <c r="C12" s="237"/>
      <c r="D12" s="310"/>
      <c r="E12" s="284"/>
      <c r="F12" s="309"/>
      <c r="G12" s="237"/>
      <c r="H12" s="310"/>
      <c r="I12" s="284"/>
      <c r="J12" s="309"/>
      <c r="K12" s="237"/>
      <c r="L12" s="310"/>
      <c r="M12" s="284"/>
      <c r="N12" s="309"/>
      <c r="O12" s="237"/>
      <c r="P12" s="310"/>
      <c r="Q12" s="284"/>
      <c r="R12" s="309"/>
      <c r="S12" s="237"/>
      <c r="T12" s="310"/>
      <c r="U12" s="284"/>
      <c r="V12" s="309"/>
      <c r="W12" s="237"/>
      <c r="X12" s="310"/>
      <c r="Y12" s="284"/>
      <c r="Z12" s="311">
        <f t="shared" si="2"/>
        <v>0</v>
      </c>
      <c r="AA12" s="250">
        <f t="shared" si="2"/>
        <v>0</v>
      </c>
    </row>
    <row r="13" spans="1:29" ht="12.75" customHeight="1" x14ac:dyDescent="0.3">
      <c r="A13" s="7" t="s">
        <v>19</v>
      </c>
      <c r="B13" s="153">
        <f t="shared" ref="B13:AA13" si="3">SUM(B10:B12)</f>
        <v>9</v>
      </c>
      <c r="C13" s="238">
        <f t="shared" si="3"/>
        <v>191.92</v>
      </c>
      <c r="D13" s="161">
        <f t="shared" si="3"/>
        <v>13</v>
      </c>
      <c r="E13" s="258">
        <f t="shared" si="3"/>
        <v>343.22</v>
      </c>
      <c r="F13" s="153">
        <f t="shared" si="3"/>
        <v>15</v>
      </c>
      <c r="G13" s="238">
        <f t="shared" si="3"/>
        <v>485.65</v>
      </c>
      <c r="H13" s="161">
        <f t="shared" si="3"/>
        <v>12</v>
      </c>
      <c r="I13" s="258">
        <f t="shared" si="3"/>
        <v>725.17</v>
      </c>
      <c r="J13" s="153">
        <f t="shared" si="3"/>
        <v>15</v>
      </c>
      <c r="K13" s="238">
        <f t="shared" si="3"/>
        <v>417.86</v>
      </c>
      <c r="L13" s="161">
        <f t="shared" si="3"/>
        <v>5</v>
      </c>
      <c r="M13" s="258">
        <f t="shared" si="3"/>
        <v>77.599999999999994</v>
      </c>
      <c r="N13" s="153">
        <f t="shared" si="3"/>
        <v>0</v>
      </c>
      <c r="O13" s="238">
        <f t="shared" si="3"/>
        <v>0</v>
      </c>
      <c r="P13" s="161">
        <f t="shared" si="3"/>
        <v>0</v>
      </c>
      <c r="Q13" s="258">
        <f t="shared" si="3"/>
        <v>0</v>
      </c>
      <c r="R13" s="153">
        <f t="shared" si="3"/>
        <v>0</v>
      </c>
      <c r="S13" s="238">
        <f t="shared" si="3"/>
        <v>0</v>
      </c>
      <c r="T13" s="161">
        <f t="shared" si="3"/>
        <v>0</v>
      </c>
      <c r="U13" s="258">
        <f t="shared" si="3"/>
        <v>0</v>
      </c>
      <c r="V13" s="153">
        <f t="shared" si="3"/>
        <v>0</v>
      </c>
      <c r="W13" s="238">
        <f t="shared" si="3"/>
        <v>0</v>
      </c>
      <c r="X13" s="161">
        <f t="shared" si="3"/>
        <v>0</v>
      </c>
      <c r="Y13" s="258">
        <f t="shared" si="3"/>
        <v>0</v>
      </c>
      <c r="Z13" s="302">
        <f t="shared" si="3"/>
        <v>69</v>
      </c>
      <c r="AA13" s="303">
        <f t="shared" si="3"/>
        <v>2241.42</v>
      </c>
    </row>
    <row r="14" spans="1:29" ht="12.75" customHeight="1" x14ac:dyDescent="0.25">
      <c r="B14" s="153"/>
      <c r="C14" s="239"/>
      <c r="D14" s="161"/>
      <c r="E14" s="282"/>
      <c r="F14" s="153"/>
      <c r="G14" s="239"/>
      <c r="H14" s="161"/>
      <c r="I14" s="282"/>
      <c r="J14" s="153"/>
      <c r="K14" s="239"/>
      <c r="L14" s="161"/>
      <c r="M14" s="282"/>
      <c r="N14" s="153"/>
      <c r="O14" s="239"/>
      <c r="P14" s="161"/>
      <c r="Q14" s="282"/>
      <c r="R14" s="153"/>
      <c r="S14" s="239"/>
      <c r="T14" s="161"/>
      <c r="U14" s="282"/>
      <c r="V14" s="153"/>
      <c r="W14" s="239"/>
      <c r="X14" s="161"/>
      <c r="Y14" s="282"/>
      <c r="Z14" s="147"/>
      <c r="AA14" s="249"/>
    </row>
    <row r="15" spans="1:29" ht="12.75" customHeight="1" x14ac:dyDescent="0.3">
      <c r="A15" s="3" t="s">
        <v>24</v>
      </c>
      <c r="B15" s="153"/>
      <c r="C15" s="239"/>
      <c r="D15" s="161"/>
      <c r="E15" s="282"/>
      <c r="F15" s="153"/>
      <c r="G15" s="239"/>
      <c r="H15" s="161"/>
      <c r="I15" s="282"/>
      <c r="J15" s="153"/>
      <c r="K15" s="239"/>
      <c r="L15" s="161"/>
      <c r="M15" s="282"/>
      <c r="N15" s="153"/>
      <c r="O15" s="239"/>
      <c r="P15" s="161"/>
      <c r="Q15" s="282"/>
      <c r="R15" s="153"/>
      <c r="S15" s="239"/>
      <c r="T15" s="161"/>
      <c r="U15" s="282"/>
      <c r="V15" s="153"/>
      <c r="W15" s="239"/>
      <c r="X15" s="161"/>
      <c r="Y15" s="282"/>
      <c r="Z15" s="147"/>
      <c r="AA15" s="249"/>
    </row>
    <row r="16" spans="1:29" ht="12.75" customHeight="1" x14ac:dyDescent="0.25">
      <c r="A16" s="2" t="s">
        <v>43</v>
      </c>
      <c r="B16" s="153"/>
      <c r="C16" s="236"/>
      <c r="D16" s="161"/>
      <c r="E16" s="283"/>
      <c r="F16" s="153"/>
      <c r="G16" s="236"/>
      <c r="H16" s="161"/>
      <c r="I16" s="283"/>
      <c r="J16" s="153"/>
      <c r="K16" s="236"/>
      <c r="L16" s="161"/>
      <c r="M16" s="283"/>
      <c r="N16" s="153"/>
      <c r="O16" s="236"/>
      <c r="P16" s="161"/>
      <c r="Q16" s="283"/>
      <c r="R16" s="153"/>
      <c r="S16" s="236"/>
      <c r="T16" s="161"/>
      <c r="U16" s="283"/>
      <c r="V16" s="153"/>
      <c r="W16" s="236"/>
      <c r="X16" s="161"/>
      <c r="Y16" s="283"/>
      <c r="Z16" s="147">
        <f t="shared" ref="Z16:AA20" si="4">B16+D16+F16+H16+J16+L16+N16+P16+R16+T16+V16+X16</f>
        <v>0</v>
      </c>
      <c r="AA16" s="249">
        <f t="shared" si="4"/>
        <v>0</v>
      </c>
    </row>
    <row r="17" spans="1:27" ht="12.75" customHeight="1" x14ac:dyDescent="0.25">
      <c r="A17" s="2" t="s">
        <v>21</v>
      </c>
      <c r="B17" s="153"/>
      <c r="C17" s="236"/>
      <c r="D17" s="161"/>
      <c r="E17" s="283"/>
      <c r="F17" s="153"/>
      <c r="G17" s="236"/>
      <c r="H17" s="161"/>
      <c r="I17" s="283"/>
      <c r="J17" s="153"/>
      <c r="K17" s="236"/>
      <c r="L17" s="161"/>
      <c r="M17" s="283"/>
      <c r="N17" s="153"/>
      <c r="O17" s="236"/>
      <c r="P17" s="161"/>
      <c r="Q17" s="283"/>
      <c r="R17" s="153"/>
      <c r="S17" s="236"/>
      <c r="T17" s="161"/>
      <c r="U17" s="283"/>
      <c r="V17" s="153"/>
      <c r="W17" s="236"/>
      <c r="X17" s="161"/>
      <c r="Y17" s="283"/>
      <c r="Z17" s="147">
        <f t="shared" si="4"/>
        <v>0</v>
      </c>
      <c r="AA17" s="249">
        <f t="shared" si="4"/>
        <v>0</v>
      </c>
    </row>
    <row r="18" spans="1:27" ht="12.75" customHeight="1" x14ac:dyDescent="0.25">
      <c r="A18" s="2" t="s">
        <v>45</v>
      </c>
      <c r="B18" s="153"/>
      <c r="C18" s="236"/>
      <c r="D18" s="161"/>
      <c r="E18" s="283"/>
      <c r="F18" s="153">
        <v>2</v>
      </c>
      <c r="G18" s="236">
        <v>797.2</v>
      </c>
      <c r="H18" s="161">
        <v>1</v>
      </c>
      <c r="I18" s="283">
        <v>423.89</v>
      </c>
      <c r="J18" s="153">
        <v>0</v>
      </c>
      <c r="K18" s="236">
        <v>1203.0999999999999</v>
      </c>
      <c r="L18" s="161">
        <v>-1</v>
      </c>
      <c r="M18" s="283">
        <v>1387.2</v>
      </c>
      <c r="N18" s="153"/>
      <c r="O18" s="236"/>
      <c r="P18" s="161"/>
      <c r="Q18" s="283"/>
      <c r="R18" s="153"/>
      <c r="S18" s="236"/>
      <c r="T18" s="161"/>
      <c r="U18" s="283"/>
      <c r="V18" s="153"/>
      <c r="W18" s="236"/>
      <c r="X18" s="161"/>
      <c r="Y18" s="283"/>
      <c r="Z18" s="147">
        <f t="shared" si="4"/>
        <v>2</v>
      </c>
      <c r="AA18" s="249">
        <f t="shared" si="4"/>
        <v>3811.3900000000003</v>
      </c>
    </row>
    <row r="19" spans="1:27" ht="12.75" customHeight="1" x14ac:dyDescent="0.25">
      <c r="A19" s="2" t="s">
        <v>22</v>
      </c>
      <c r="B19" s="159">
        <v>0</v>
      </c>
      <c r="C19" s="306">
        <v>811.05</v>
      </c>
      <c r="D19" s="289"/>
      <c r="E19" s="307"/>
      <c r="F19" s="159">
        <v>1</v>
      </c>
      <c r="G19" s="306">
        <v>440.5</v>
      </c>
      <c r="H19" s="289"/>
      <c r="I19" s="307"/>
      <c r="J19" s="159"/>
      <c r="K19" s="306"/>
      <c r="L19" s="289"/>
      <c r="M19" s="307"/>
      <c r="N19" s="159"/>
      <c r="O19" s="306"/>
      <c r="P19" s="289"/>
      <c r="Q19" s="307"/>
      <c r="R19" s="159"/>
      <c r="S19" s="306"/>
      <c r="T19" s="289"/>
      <c r="U19" s="307"/>
      <c r="V19" s="159"/>
      <c r="W19" s="306"/>
      <c r="X19" s="289"/>
      <c r="Y19" s="307"/>
      <c r="Z19" s="302">
        <f t="shared" si="4"/>
        <v>1</v>
      </c>
      <c r="AA19" s="308">
        <f t="shared" si="4"/>
        <v>1251.55</v>
      </c>
    </row>
    <row r="20" spans="1:27" ht="12.75" customHeight="1" x14ac:dyDescent="0.25">
      <c r="A20" s="2" t="s">
        <v>47</v>
      </c>
      <c r="B20" s="309"/>
      <c r="C20" s="237"/>
      <c r="D20" s="310"/>
      <c r="E20" s="284"/>
      <c r="F20" s="309"/>
      <c r="G20" s="237"/>
      <c r="H20" s="310"/>
      <c r="I20" s="284"/>
      <c r="J20" s="309"/>
      <c r="K20" s="237"/>
      <c r="L20" s="310"/>
      <c r="M20" s="284"/>
      <c r="N20" s="309"/>
      <c r="O20" s="237"/>
      <c r="P20" s="310"/>
      <c r="Q20" s="284"/>
      <c r="R20" s="309"/>
      <c r="S20" s="237"/>
      <c r="T20" s="310"/>
      <c r="U20" s="284"/>
      <c r="V20" s="309"/>
      <c r="W20" s="237"/>
      <c r="X20" s="310"/>
      <c r="Y20" s="284"/>
      <c r="Z20" s="311">
        <f t="shared" si="4"/>
        <v>0</v>
      </c>
      <c r="AA20" s="250">
        <f t="shared" si="4"/>
        <v>0</v>
      </c>
    </row>
    <row r="21" spans="1:27" ht="12.75" customHeight="1" x14ac:dyDescent="0.3">
      <c r="A21" s="3" t="s">
        <v>20</v>
      </c>
      <c r="B21" s="153">
        <f t="shared" ref="B21:AA21" si="5">SUM(B16:B20)</f>
        <v>0</v>
      </c>
      <c r="C21" s="238">
        <f t="shared" si="5"/>
        <v>811.05</v>
      </c>
      <c r="D21" s="161">
        <f t="shared" si="5"/>
        <v>0</v>
      </c>
      <c r="E21" s="258">
        <f t="shared" si="5"/>
        <v>0</v>
      </c>
      <c r="F21" s="153">
        <f t="shared" si="5"/>
        <v>3</v>
      </c>
      <c r="G21" s="238">
        <f t="shared" si="5"/>
        <v>1237.7</v>
      </c>
      <c r="H21" s="161">
        <f t="shared" si="5"/>
        <v>1</v>
      </c>
      <c r="I21" s="258">
        <f t="shared" si="5"/>
        <v>423.89</v>
      </c>
      <c r="J21" s="159">
        <f t="shared" si="5"/>
        <v>0</v>
      </c>
      <c r="K21" s="247">
        <f t="shared" si="5"/>
        <v>1203.0999999999999</v>
      </c>
      <c r="L21" s="289">
        <f t="shared" si="5"/>
        <v>-1</v>
      </c>
      <c r="M21" s="290">
        <f t="shared" si="5"/>
        <v>1387.2</v>
      </c>
      <c r="N21" s="159">
        <f t="shared" si="5"/>
        <v>0</v>
      </c>
      <c r="O21" s="247">
        <f t="shared" si="5"/>
        <v>0</v>
      </c>
      <c r="P21" s="289">
        <f t="shared" si="5"/>
        <v>0</v>
      </c>
      <c r="Q21" s="290">
        <f t="shared" si="5"/>
        <v>0</v>
      </c>
      <c r="R21" s="159">
        <f t="shared" si="5"/>
        <v>0</v>
      </c>
      <c r="S21" s="247">
        <f t="shared" si="5"/>
        <v>0</v>
      </c>
      <c r="T21" s="289">
        <f t="shared" si="5"/>
        <v>0</v>
      </c>
      <c r="U21" s="290">
        <f t="shared" si="5"/>
        <v>0</v>
      </c>
      <c r="V21" s="159">
        <f t="shared" si="5"/>
        <v>0</v>
      </c>
      <c r="W21" s="247">
        <f t="shared" si="5"/>
        <v>0</v>
      </c>
      <c r="X21" s="289">
        <f t="shared" si="5"/>
        <v>0</v>
      </c>
      <c r="Y21" s="290">
        <f t="shared" si="5"/>
        <v>0</v>
      </c>
      <c r="Z21" s="302">
        <f t="shared" si="5"/>
        <v>3</v>
      </c>
      <c r="AA21" s="303">
        <f t="shared" si="5"/>
        <v>5062.9400000000005</v>
      </c>
    </row>
    <row r="22" spans="1:27" ht="12.75" customHeight="1" x14ac:dyDescent="0.3">
      <c r="A22" s="3"/>
      <c r="B22" s="153"/>
      <c r="C22" s="238"/>
      <c r="D22" s="161"/>
      <c r="E22" s="258"/>
      <c r="F22" s="153"/>
      <c r="G22" s="238"/>
      <c r="H22" s="161"/>
      <c r="I22" s="258"/>
      <c r="J22" s="153"/>
      <c r="K22" s="238"/>
      <c r="L22" s="161"/>
      <c r="M22" s="258"/>
      <c r="N22" s="153"/>
      <c r="O22" s="238"/>
      <c r="P22" s="161"/>
      <c r="Q22" s="258"/>
      <c r="R22" s="153"/>
      <c r="S22" s="238"/>
      <c r="T22" s="161"/>
      <c r="U22" s="258"/>
      <c r="V22" s="153"/>
      <c r="W22" s="238"/>
      <c r="X22" s="161"/>
      <c r="Y22" s="258"/>
      <c r="Z22" s="147"/>
      <c r="AA22" s="251"/>
    </row>
    <row r="23" spans="1:27" ht="12.75" customHeight="1" x14ac:dyDescent="0.3">
      <c r="A23" s="3" t="s">
        <v>26</v>
      </c>
      <c r="B23" s="153"/>
      <c r="C23" s="239"/>
      <c r="D23" s="161"/>
      <c r="E23" s="282"/>
      <c r="F23" s="153"/>
      <c r="G23" s="239"/>
      <c r="H23" s="161"/>
      <c r="I23" s="282"/>
      <c r="J23" s="153"/>
      <c r="K23" s="239"/>
      <c r="L23" s="161"/>
      <c r="M23" s="282"/>
      <c r="N23" s="153"/>
      <c r="O23" s="239"/>
      <c r="P23" s="161"/>
      <c r="Q23" s="282"/>
      <c r="R23" s="153"/>
      <c r="S23" s="239"/>
      <c r="T23" s="161"/>
      <c r="U23" s="282"/>
      <c r="V23" s="153"/>
      <c r="W23" s="239"/>
      <c r="X23" s="161"/>
      <c r="Y23" s="282"/>
      <c r="Z23" s="147"/>
      <c r="AA23" s="249"/>
    </row>
    <row r="24" spans="1:27" ht="12.75" customHeight="1" x14ac:dyDescent="0.25">
      <c r="A24" s="2" t="s">
        <v>64</v>
      </c>
      <c r="B24" s="153">
        <v>22</v>
      </c>
      <c r="C24" s="236">
        <v>576.47</v>
      </c>
      <c r="D24" s="161">
        <v>17</v>
      </c>
      <c r="E24" s="283">
        <v>147.87</v>
      </c>
      <c r="F24" s="153">
        <v>51</v>
      </c>
      <c r="G24" s="236">
        <v>152.85</v>
      </c>
      <c r="H24" s="161">
        <v>32</v>
      </c>
      <c r="I24" s="283">
        <v>603.20000000000005</v>
      </c>
      <c r="J24" s="153">
        <v>32</v>
      </c>
      <c r="K24" s="236">
        <v>369.18</v>
      </c>
      <c r="L24" s="161">
        <v>10</v>
      </c>
      <c r="M24" s="283">
        <v>33</v>
      </c>
      <c r="N24" s="153"/>
      <c r="O24" s="236"/>
      <c r="P24" s="161"/>
      <c r="Q24" s="283"/>
      <c r="R24" s="153"/>
      <c r="S24" s="236"/>
      <c r="T24" s="161"/>
      <c r="U24" s="283"/>
      <c r="V24" s="153"/>
      <c r="W24" s="236"/>
      <c r="X24" s="161"/>
      <c r="Y24" s="283"/>
      <c r="Z24" s="147">
        <f>B24+D24+F24+H24+J24+L24+N24+P24+R24+T24+V24+X24</f>
        <v>164</v>
      </c>
      <c r="AA24" s="249">
        <f>C24+E24+G24+I24+K24+M24+O24+Q24+S24+U24+W24+Y24</f>
        <v>1882.5700000000002</v>
      </c>
    </row>
    <row r="25" spans="1:27" ht="12.75" customHeight="1" x14ac:dyDescent="0.25">
      <c r="A25" s="2" t="s">
        <v>63</v>
      </c>
      <c r="B25" s="153"/>
      <c r="C25" s="236"/>
      <c r="D25" s="161"/>
      <c r="E25" s="283"/>
      <c r="F25" s="153"/>
      <c r="G25" s="236"/>
      <c r="H25" s="161"/>
      <c r="I25" s="283"/>
      <c r="J25" s="153"/>
      <c r="K25" s="236"/>
      <c r="L25" s="161"/>
      <c r="M25" s="283"/>
      <c r="N25" s="153"/>
      <c r="O25" s="236"/>
      <c r="P25" s="161"/>
      <c r="Q25" s="283"/>
      <c r="R25" s="153"/>
      <c r="S25" s="236"/>
      <c r="T25" s="161"/>
      <c r="U25" s="283"/>
      <c r="V25" s="153"/>
      <c r="W25" s="236"/>
      <c r="X25" s="161"/>
      <c r="Y25" s="283"/>
      <c r="Z25" s="147">
        <f>B25+D25+F25+H25+J25+L25+N25+P25+R25+T25+V25+X25</f>
        <v>0</v>
      </c>
      <c r="AA25" s="249">
        <f>C25+E25+G25+I25+K25+M25+O25+Q25+S25+U25+W25+Y25</f>
        <v>0</v>
      </c>
    </row>
    <row r="26" spans="1:27" s="12" customFormat="1" ht="12.75" customHeight="1" x14ac:dyDescent="0.3">
      <c r="A26" s="10" t="s">
        <v>59</v>
      </c>
      <c r="B26" s="156">
        <f t="shared" ref="B26:Y26" si="6">B24+B25</f>
        <v>22</v>
      </c>
      <c r="C26" s="240">
        <f t="shared" si="6"/>
        <v>576.47</v>
      </c>
      <c r="D26" s="285">
        <f t="shared" si="6"/>
        <v>17</v>
      </c>
      <c r="E26" s="286">
        <f t="shared" si="6"/>
        <v>147.87</v>
      </c>
      <c r="F26" s="156">
        <f t="shared" si="6"/>
        <v>51</v>
      </c>
      <c r="G26" s="240">
        <f t="shared" si="6"/>
        <v>152.85</v>
      </c>
      <c r="H26" s="285">
        <f t="shared" si="6"/>
        <v>32</v>
      </c>
      <c r="I26" s="286">
        <f t="shared" si="6"/>
        <v>603.20000000000005</v>
      </c>
      <c r="J26" s="156">
        <f t="shared" si="6"/>
        <v>32</v>
      </c>
      <c r="K26" s="240">
        <f t="shared" si="6"/>
        <v>369.18</v>
      </c>
      <c r="L26" s="285">
        <f t="shared" si="6"/>
        <v>10</v>
      </c>
      <c r="M26" s="286">
        <f t="shared" si="6"/>
        <v>33</v>
      </c>
      <c r="N26" s="156">
        <f t="shared" si="6"/>
        <v>0</v>
      </c>
      <c r="O26" s="240">
        <f t="shared" si="6"/>
        <v>0</v>
      </c>
      <c r="P26" s="285">
        <f t="shared" si="6"/>
        <v>0</v>
      </c>
      <c r="Q26" s="286">
        <f t="shared" si="6"/>
        <v>0</v>
      </c>
      <c r="R26" s="156">
        <f t="shared" si="6"/>
        <v>0</v>
      </c>
      <c r="S26" s="240">
        <f t="shared" si="6"/>
        <v>0</v>
      </c>
      <c r="T26" s="285">
        <f t="shared" si="6"/>
        <v>0</v>
      </c>
      <c r="U26" s="286">
        <f t="shared" si="6"/>
        <v>0</v>
      </c>
      <c r="V26" s="156">
        <f t="shared" si="6"/>
        <v>0</v>
      </c>
      <c r="W26" s="240">
        <f t="shared" si="6"/>
        <v>0</v>
      </c>
      <c r="X26" s="285">
        <f t="shared" si="6"/>
        <v>0</v>
      </c>
      <c r="Y26" s="286">
        <f t="shared" si="6"/>
        <v>0</v>
      </c>
      <c r="Z26" s="148">
        <f t="shared" ref="Z26:AA26" si="7">SUM(Z24:Z25)</f>
        <v>164</v>
      </c>
      <c r="AA26" s="253">
        <f t="shared" si="7"/>
        <v>1882.5700000000002</v>
      </c>
    </row>
    <row r="27" spans="1:27" s="12" customFormat="1" ht="12.75" customHeight="1" x14ac:dyDescent="0.3">
      <c r="A27" s="10"/>
      <c r="B27" s="157"/>
      <c r="C27" s="241"/>
      <c r="D27" s="287"/>
      <c r="E27" s="288"/>
      <c r="F27" s="157"/>
      <c r="G27" s="241"/>
      <c r="H27" s="287"/>
      <c r="I27" s="288"/>
      <c r="J27" s="157"/>
      <c r="K27" s="241"/>
      <c r="L27" s="287"/>
      <c r="M27" s="288"/>
      <c r="N27" s="157"/>
      <c r="O27" s="241"/>
      <c r="P27" s="287"/>
      <c r="Q27" s="288"/>
      <c r="R27" s="157"/>
      <c r="S27" s="241"/>
      <c r="T27" s="287"/>
      <c r="U27" s="288"/>
      <c r="V27" s="157"/>
      <c r="W27" s="241"/>
      <c r="X27" s="287"/>
      <c r="Y27" s="288"/>
      <c r="Z27" s="149"/>
      <c r="AA27" s="254"/>
    </row>
    <row r="28" spans="1:27" ht="12.75" customHeight="1" x14ac:dyDescent="0.3">
      <c r="A28" s="8" t="s">
        <v>18</v>
      </c>
      <c r="B28" s="153"/>
      <c r="C28" s="238">
        <f>SUM(C13+C21+C26)</f>
        <v>1579.44</v>
      </c>
      <c r="D28" s="161"/>
      <c r="E28" s="258">
        <f>SUM(E13+E21+E26)</f>
        <v>491.09000000000003</v>
      </c>
      <c r="F28" s="153"/>
      <c r="G28" s="238">
        <f>SUM(G13+G21+G26)</f>
        <v>1876.1999999999998</v>
      </c>
      <c r="H28" s="161"/>
      <c r="I28" s="258">
        <f>SUM(I13+I21+I26)</f>
        <v>1752.26</v>
      </c>
      <c r="J28" s="153"/>
      <c r="K28" s="238">
        <f>SUM(K13+K21+K26)</f>
        <v>1990.14</v>
      </c>
      <c r="L28" s="161"/>
      <c r="M28" s="258">
        <f>SUM(M13+M21+M26)</f>
        <v>1497.8</v>
      </c>
      <c r="N28" s="153"/>
      <c r="O28" s="238">
        <f>SUM(O13+O21+O26)</f>
        <v>0</v>
      </c>
      <c r="P28" s="161"/>
      <c r="Q28" s="258">
        <f>SUM(Q13+Q21+Q26)</f>
        <v>0</v>
      </c>
      <c r="R28" s="153"/>
      <c r="S28" s="238">
        <f>SUM(S13+S21+S26)</f>
        <v>0</v>
      </c>
      <c r="T28" s="161"/>
      <c r="U28" s="258">
        <f>SUM(U13+U21+U26)</f>
        <v>0</v>
      </c>
      <c r="V28" s="153"/>
      <c r="W28" s="238">
        <f>SUM(W13+W21+W26)</f>
        <v>0</v>
      </c>
      <c r="X28" s="161"/>
      <c r="Y28" s="258">
        <f>SUM(Y13+Y21+Y26)</f>
        <v>0</v>
      </c>
      <c r="Z28" s="147"/>
      <c r="AA28" s="251">
        <f>SUM(AA13+AA21+AA26)</f>
        <v>9186.93</v>
      </c>
    </row>
    <row r="29" spans="1:27" x14ac:dyDescent="0.25">
      <c r="B29" s="153"/>
      <c r="C29" s="239"/>
      <c r="D29" s="161"/>
      <c r="E29" s="282"/>
      <c r="F29" s="153"/>
      <c r="G29" s="239"/>
      <c r="H29" s="161"/>
      <c r="I29" s="282"/>
      <c r="J29" s="153"/>
      <c r="K29" s="239"/>
      <c r="L29" s="161"/>
      <c r="M29" s="282"/>
      <c r="N29" s="153"/>
      <c r="O29" s="239"/>
      <c r="P29" s="161"/>
      <c r="Q29" s="282"/>
      <c r="R29" s="153"/>
      <c r="S29" s="239"/>
      <c r="T29" s="161"/>
      <c r="U29" s="282"/>
      <c r="V29" s="153"/>
      <c r="W29" s="239"/>
      <c r="X29" s="161"/>
      <c r="Y29" s="282"/>
      <c r="Z29" s="147"/>
      <c r="AA29" s="249"/>
    </row>
    <row r="30" spans="1:27" ht="12.75" customHeight="1" x14ac:dyDescent="0.3">
      <c r="A30" s="3" t="s">
        <v>27</v>
      </c>
      <c r="B30" s="153"/>
      <c r="C30" s="238"/>
      <c r="D30" s="161"/>
      <c r="E30" s="258"/>
      <c r="F30" s="153"/>
      <c r="G30" s="238"/>
      <c r="H30" s="161"/>
      <c r="I30" s="258"/>
      <c r="J30" s="153"/>
      <c r="K30" s="238"/>
      <c r="L30" s="161"/>
      <c r="M30" s="258"/>
      <c r="N30" s="153"/>
      <c r="O30" s="238"/>
      <c r="P30" s="161"/>
      <c r="Q30" s="258"/>
      <c r="R30" s="153"/>
      <c r="S30" s="238"/>
      <c r="T30" s="161"/>
      <c r="U30" s="258"/>
      <c r="V30" s="153"/>
      <c r="W30" s="238"/>
      <c r="X30" s="161"/>
      <c r="Y30" s="283"/>
      <c r="Z30" s="147"/>
      <c r="AA30" s="251"/>
    </row>
    <row r="31" spans="1:27" s="14" customFormat="1" x14ac:dyDescent="0.25">
      <c r="A31" s="13" t="s">
        <v>40</v>
      </c>
      <c r="B31" s="153">
        <v>1</v>
      </c>
      <c r="C31" s="236">
        <v>301.72000000000003</v>
      </c>
      <c r="D31" s="161"/>
      <c r="E31" s="283"/>
      <c r="F31" s="153"/>
      <c r="G31" s="236"/>
      <c r="H31" s="161"/>
      <c r="I31" s="283"/>
      <c r="J31" s="153">
        <v>1</v>
      </c>
      <c r="K31" s="236">
        <v>205.6</v>
      </c>
      <c r="L31" s="161">
        <v>1</v>
      </c>
      <c r="M31" s="283">
        <v>368.7</v>
      </c>
      <c r="N31" s="153"/>
      <c r="O31" s="236"/>
      <c r="P31" s="161"/>
      <c r="Q31" s="283"/>
      <c r="R31" s="153"/>
      <c r="S31" s="236"/>
      <c r="T31" s="161"/>
      <c r="U31" s="283"/>
      <c r="V31" s="153"/>
      <c r="W31" s="236"/>
      <c r="X31" s="161"/>
      <c r="Y31" s="283"/>
      <c r="Z31" s="149">
        <f t="shared" ref="Z31:AA33" si="8">SUM(B31+D31+F31+H31+J31+L31+N31+P31+R31+T31+V31+X31)</f>
        <v>3</v>
      </c>
      <c r="AA31" s="255">
        <f t="shared" si="8"/>
        <v>876.02</v>
      </c>
    </row>
    <row r="32" spans="1:27" s="14" customFormat="1" x14ac:dyDescent="0.25">
      <c r="A32" s="13" t="s">
        <v>53</v>
      </c>
      <c r="B32" s="153"/>
      <c r="C32" s="236"/>
      <c r="D32" s="161"/>
      <c r="E32" s="283"/>
      <c r="F32" s="153"/>
      <c r="G32" s="236"/>
      <c r="H32" s="161"/>
      <c r="I32" s="283"/>
      <c r="J32" s="153"/>
      <c r="K32" s="236"/>
      <c r="L32" s="161"/>
      <c r="M32" s="283"/>
      <c r="N32" s="153"/>
      <c r="O32" s="236"/>
      <c r="P32" s="161"/>
      <c r="Q32" s="283"/>
      <c r="R32" s="153"/>
      <c r="S32" s="236"/>
      <c r="T32" s="161"/>
      <c r="U32" s="283"/>
      <c r="V32" s="153"/>
      <c r="W32" s="236"/>
      <c r="X32" s="161"/>
      <c r="Y32" s="283"/>
      <c r="Z32" s="149">
        <f t="shared" si="8"/>
        <v>0</v>
      </c>
      <c r="AA32" s="255">
        <f t="shared" si="8"/>
        <v>0</v>
      </c>
    </row>
    <row r="33" spans="1:31" s="14" customFormat="1" x14ac:dyDescent="0.25">
      <c r="A33" s="13" t="s">
        <v>41</v>
      </c>
      <c r="B33" s="309"/>
      <c r="C33" s="237"/>
      <c r="D33" s="310"/>
      <c r="E33" s="284"/>
      <c r="F33" s="309"/>
      <c r="G33" s="237"/>
      <c r="H33" s="310"/>
      <c r="I33" s="284"/>
      <c r="J33" s="309"/>
      <c r="K33" s="237"/>
      <c r="L33" s="310"/>
      <c r="M33" s="284"/>
      <c r="N33" s="309"/>
      <c r="O33" s="237"/>
      <c r="P33" s="310"/>
      <c r="Q33" s="284"/>
      <c r="R33" s="309"/>
      <c r="S33" s="237"/>
      <c r="T33" s="310"/>
      <c r="U33" s="284"/>
      <c r="V33" s="309"/>
      <c r="W33" s="237"/>
      <c r="X33" s="310"/>
      <c r="Y33" s="284"/>
      <c r="Z33" s="150">
        <f t="shared" si="8"/>
        <v>0</v>
      </c>
      <c r="AA33" s="256">
        <f t="shared" si="8"/>
        <v>0</v>
      </c>
    </row>
    <row r="34" spans="1:31" s="3" customFormat="1" ht="12.75" customHeight="1" x14ac:dyDescent="0.3">
      <c r="A34" s="3" t="s">
        <v>51</v>
      </c>
      <c r="B34" s="157">
        <f t="shared" ref="B34:AA34" si="9">SUM(B31:B33)</f>
        <v>1</v>
      </c>
      <c r="C34" s="241">
        <f t="shared" si="9"/>
        <v>301.72000000000003</v>
      </c>
      <c r="D34" s="287">
        <f t="shared" si="9"/>
        <v>0</v>
      </c>
      <c r="E34" s="288">
        <f t="shared" si="9"/>
        <v>0</v>
      </c>
      <c r="F34" s="157">
        <f t="shared" si="9"/>
        <v>0</v>
      </c>
      <c r="G34" s="241">
        <f t="shared" si="9"/>
        <v>0</v>
      </c>
      <c r="H34" s="287">
        <f t="shared" si="9"/>
        <v>0</v>
      </c>
      <c r="I34" s="288">
        <f t="shared" si="9"/>
        <v>0</v>
      </c>
      <c r="J34" s="157">
        <f t="shared" si="9"/>
        <v>1</v>
      </c>
      <c r="K34" s="241">
        <f t="shared" si="9"/>
        <v>205.6</v>
      </c>
      <c r="L34" s="287">
        <f t="shared" si="9"/>
        <v>1</v>
      </c>
      <c r="M34" s="288">
        <f t="shared" si="9"/>
        <v>368.7</v>
      </c>
      <c r="N34" s="157">
        <f t="shared" si="9"/>
        <v>0</v>
      </c>
      <c r="O34" s="241">
        <f t="shared" si="9"/>
        <v>0</v>
      </c>
      <c r="P34" s="287">
        <f t="shared" si="9"/>
        <v>0</v>
      </c>
      <c r="Q34" s="288">
        <f t="shared" si="9"/>
        <v>0</v>
      </c>
      <c r="R34" s="157">
        <f t="shared" si="9"/>
        <v>0</v>
      </c>
      <c r="S34" s="241">
        <f t="shared" si="9"/>
        <v>0</v>
      </c>
      <c r="T34" s="287">
        <f t="shared" si="9"/>
        <v>0</v>
      </c>
      <c r="U34" s="288">
        <f t="shared" si="9"/>
        <v>0</v>
      </c>
      <c r="V34" s="157">
        <f t="shared" si="9"/>
        <v>0</v>
      </c>
      <c r="W34" s="241">
        <f t="shared" si="9"/>
        <v>0</v>
      </c>
      <c r="X34" s="287">
        <f t="shared" si="9"/>
        <v>0</v>
      </c>
      <c r="Y34" s="288">
        <f t="shared" si="9"/>
        <v>0</v>
      </c>
      <c r="Z34" s="149">
        <f t="shared" si="9"/>
        <v>3</v>
      </c>
      <c r="AA34" s="254">
        <f t="shared" si="9"/>
        <v>876.02</v>
      </c>
    </row>
    <row r="35" spans="1:31" s="3" customFormat="1" ht="12.75" customHeight="1" x14ac:dyDescent="0.3">
      <c r="B35" s="157"/>
      <c r="C35" s="241"/>
      <c r="D35" s="154"/>
      <c r="E35" s="246"/>
      <c r="F35" s="157"/>
      <c r="G35" s="241"/>
      <c r="H35" s="287"/>
      <c r="I35" s="288"/>
      <c r="J35" s="157"/>
      <c r="K35" s="241"/>
      <c r="L35" s="154"/>
      <c r="M35" s="246"/>
      <c r="N35" s="157"/>
      <c r="O35" s="241"/>
      <c r="P35" s="154"/>
      <c r="Q35" s="246"/>
      <c r="R35" s="157"/>
      <c r="S35" s="241"/>
      <c r="T35" s="154"/>
      <c r="U35" s="246"/>
      <c r="V35" s="157"/>
      <c r="W35" s="241"/>
      <c r="X35" s="287"/>
      <c r="Y35" s="288"/>
      <c r="Z35" s="149"/>
      <c r="AA35" s="254"/>
    </row>
    <row r="36" spans="1:31" s="3" customFormat="1" ht="12.75" customHeight="1" x14ac:dyDescent="0.3">
      <c r="A36" s="9"/>
      <c r="B36" s="157"/>
      <c r="C36" s="241"/>
      <c r="D36" s="154"/>
      <c r="E36" s="246"/>
      <c r="F36" s="157"/>
      <c r="G36" s="241"/>
      <c r="H36" s="154"/>
      <c r="I36" s="246"/>
      <c r="J36" s="157"/>
      <c r="K36" s="241"/>
      <c r="L36" s="154"/>
      <c r="M36" s="246"/>
      <c r="N36" s="157"/>
      <c r="O36" s="241"/>
      <c r="P36" s="154"/>
      <c r="Q36" s="246"/>
      <c r="R36" s="157"/>
      <c r="S36" s="241"/>
      <c r="T36" s="154"/>
      <c r="U36" s="246"/>
      <c r="V36" s="157"/>
      <c r="W36" s="241"/>
      <c r="X36" s="287"/>
      <c r="Y36" s="288"/>
      <c r="Z36" s="149"/>
      <c r="AA36" s="254"/>
    </row>
    <row r="37" spans="1:31" s="2" customFormat="1" ht="12.75" customHeight="1" x14ac:dyDescent="0.3">
      <c r="A37" s="3"/>
      <c r="B37" s="153"/>
      <c r="C37" s="236"/>
      <c r="D37" s="145"/>
      <c r="E37" s="245"/>
      <c r="F37" s="153"/>
      <c r="G37" s="236"/>
      <c r="H37" s="145"/>
      <c r="I37" s="245"/>
      <c r="J37" s="153"/>
      <c r="K37" s="236"/>
      <c r="L37" s="145"/>
      <c r="M37" s="245"/>
      <c r="N37" s="153"/>
      <c r="O37" s="236"/>
      <c r="P37" s="145"/>
      <c r="Q37" s="245"/>
      <c r="R37" s="153"/>
      <c r="S37" s="236"/>
      <c r="T37" s="145"/>
      <c r="U37" s="245"/>
      <c r="V37" s="153"/>
      <c r="W37" s="236"/>
      <c r="X37" s="145"/>
      <c r="Y37" s="245"/>
      <c r="Z37" s="147"/>
      <c r="AA37" s="252"/>
      <c r="AB37" s="3"/>
    </row>
    <row r="38" spans="1:31" s="16" customFormat="1" ht="26" x14ac:dyDescent="0.3">
      <c r="A38" s="15" t="s">
        <v>55</v>
      </c>
      <c r="B38" s="151"/>
      <c r="C38" s="242">
        <f>C28-C5-C34</f>
        <v>1125.22</v>
      </c>
      <c r="D38" s="151"/>
      <c r="E38" s="242">
        <f>E28-E5-E34</f>
        <v>383.69000000000005</v>
      </c>
      <c r="F38" s="158"/>
      <c r="G38" s="242">
        <f>G28-G5-G34</f>
        <v>1693.3999999999999</v>
      </c>
      <c r="H38" s="151"/>
      <c r="I38" s="242">
        <f>I28-I5-I34</f>
        <v>1568.16</v>
      </c>
      <c r="J38" s="151"/>
      <c r="K38" s="242">
        <f>K28-K5-K34</f>
        <v>1594.7400000000002</v>
      </c>
      <c r="L38" s="151"/>
      <c r="M38" s="242">
        <f>M28-M5-M34</f>
        <v>1043.5999999999999</v>
      </c>
      <c r="N38" s="158"/>
      <c r="O38" s="242">
        <f>O28-O5-O34</f>
        <v>0</v>
      </c>
      <c r="P38" s="151"/>
      <c r="Q38" s="242">
        <f>Q28-Q5-Q34</f>
        <v>0</v>
      </c>
      <c r="R38" s="151"/>
      <c r="S38" s="242">
        <f>S28-S5-S34</f>
        <v>0</v>
      </c>
      <c r="T38" s="151"/>
      <c r="U38" s="242">
        <f>U28-U5-U34</f>
        <v>0</v>
      </c>
      <c r="V38" s="151"/>
      <c r="W38" s="242">
        <f>W28-W5-W34</f>
        <v>0</v>
      </c>
      <c r="X38" s="151"/>
      <c r="Y38" s="242">
        <f>Y28-Y5-Y34</f>
        <v>0</v>
      </c>
      <c r="Z38" s="151"/>
      <c r="AA38" s="242">
        <f>AA28-AA5-AA34</f>
        <v>7408.8099999999995</v>
      </c>
      <c r="AB38" s="3"/>
      <c r="AE38" s="17"/>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E39"/>
  <sheetViews>
    <sheetView workbookViewId="0">
      <pane xSplit="1" topLeftCell="B1" activePane="topRight" state="frozen"/>
      <selection activeCell="B2" sqref="B2"/>
      <selection pane="topRight" activeCell="B2" sqref="B2"/>
    </sheetView>
  </sheetViews>
  <sheetFormatPr defaultColWidth="9.26953125" defaultRowHeight="12.5" x14ac:dyDescent="0.25"/>
  <cols>
    <col min="1" max="1" width="50.7265625" style="44" customWidth="1"/>
    <col min="2" max="2" width="9.7265625" style="170" customWidth="1"/>
    <col min="3" max="3" width="14.54296875" style="267" customWidth="1"/>
    <col min="4" max="4" width="9.7265625" style="170" customWidth="1"/>
    <col min="5" max="5" width="14.54296875" style="267" customWidth="1"/>
    <col min="6" max="6" width="9.7265625" style="170" customWidth="1"/>
    <col min="7" max="7" width="14.54296875" style="267" customWidth="1"/>
    <col min="8" max="8" width="9.7265625" style="170" customWidth="1"/>
    <col min="9" max="9" width="14.54296875" style="267" customWidth="1"/>
    <col min="10" max="10" width="9.7265625" style="170" customWidth="1"/>
    <col min="11" max="11" width="14.54296875" style="267" customWidth="1"/>
    <col min="12" max="12" width="9.7265625" style="170" customWidth="1"/>
    <col min="13" max="13" width="14.54296875" style="267" customWidth="1"/>
    <col min="14" max="14" width="9.7265625" style="170" hidden="1" customWidth="1"/>
    <col min="15" max="15" width="14.54296875" style="267" hidden="1" customWidth="1"/>
    <col min="16" max="16" width="9.7265625" style="170" hidden="1" customWidth="1"/>
    <col min="17" max="17" width="14.54296875" style="267" hidden="1" customWidth="1"/>
    <col min="18" max="18" width="9.7265625" style="170" hidden="1" customWidth="1"/>
    <col min="19" max="19" width="14.54296875" style="267" hidden="1" customWidth="1"/>
    <col min="20" max="20" width="9.7265625" style="170" hidden="1" customWidth="1"/>
    <col min="21" max="21" width="14.54296875" style="267" hidden="1" customWidth="1"/>
    <col min="22" max="22" width="9.7265625" style="170" hidden="1" customWidth="1"/>
    <col min="23" max="23" width="14.54296875" style="267" hidden="1" customWidth="1"/>
    <col min="24" max="24" width="9.7265625" style="170" hidden="1" customWidth="1"/>
    <col min="25" max="25" width="14.54296875" style="267" hidden="1" customWidth="1"/>
    <col min="26" max="26" width="9.7265625" style="170" customWidth="1"/>
    <col min="27" max="27" width="14.54296875" style="267" customWidth="1"/>
    <col min="28" max="194" width="8.7265625" style="44" customWidth="1"/>
    <col min="195" max="16384" width="9.26953125" style="44"/>
  </cols>
  <sheetData>
    <row r="1" spans="1:29" ht="16.5" customHeight="1" x14ac:dyDescent="0.3">
      <c r="A1" s="207" t="s">
        <v>80</v>
      </c>
      <c r="B1" s="432" t="s">
        <v>0</v>
      </c>
      <c r="C1" s="433"/>
      <c r="D1" s="434" t="s">
        <v>1</v>
      </c>
      <c r="E1" s="435"/>
      <c r="F1" s="432" t="s">
        <v>2</v>
      </c>
      <c r="G1" s="433"/>
      <c r="H1" s="434" t="s">
        <v>3</v>
      </c>
      <c r="I1" s="435"/>
      <c r="J1" s="432" t="s">
        <v>4</v>
      </c>
      <c r="K1" s="433"/>
      <c r="L1" s="434" t="s">
        <v>5</v>
      </c>
      <c r="M1" s="435"/>
      <c r="N1" s="432" t="s">
        <v>6</v>
      </c>
      <c r="O1" s="433"/>
      <c r="P1" s="434" t="s">
        <v>7</v>
      </c>
      <c r="Q1" s="435"/>
      <c r="R1" s="432" t="s">
        <v>8</v>
      </c>
      <c r="S1" s="433"/>
      <c r="T1" s="434" t="s">
        <v>9</v>
      </c>
      <c r="U1" s="435"/>
      <c r="V1" s="432" t="s">
        <v>10</v>
      </c>
      <c r="W1" s="433"/>
      <c r="X1" s="434" t="s">
        <v>11</v>
      </c>
      <c r="Y1" s="435"/>
      <c r="Z1" s="436" t="s">
        <v>12</v>
      </c>
      <c r="AA1" s="437"/>
    </row>
    <row r="2" spans="1:29" ht="12.75" customHeight="1" x14ac:dyDescent="0.3">
      <c r="A2" s="43" t="s">
        <v>56</v>
      </c>
      <c r="B2" s="174" t="s">
        <v>13</v>
      </c>
      <c r="C2" s="262" t="s">
        <v>14</v>
      </c>
      <c r="D2" s="171" t="s">
        <v>13</v>
      </c>
      <c r="E2" s="268" t="s">
        <v>14</v>
      </c>
      <c r="F2" s="174" t="s">
        <v>13</v>
      </c>
      <c r="G2" s="262" t="s">
        <v>14</v>
      </c>
      <c r="H2" s="171" t="s">
        <v>13</v>
      </c>
      <c r="I2" s="268" t="s">
        <v>14</v>
      </c>
      <c r="J2" s="174" t="s">
        <v>13</v>
      </c>
      <c r="K2" s="262" t="s">
        <v>14</v>
      </c>
      <c r="L2" s="171" t="s">
        <v>13</v>
      </c>
      <c r="M2" s="268" t="s">
        <v>14</v>
      </c>
      <c r="N2" s="174" t="s">
        <v>13</v>
      </c>
      <c r="O2" s="262" t="s">
        <v>14</v>
      </c>
      <c r="P2" s="300" t="s">
        <v>13</v>
      </c>
      <c r="Q2" s="301" t="s">
        <v>14</v>
      </c>
      <c r="R2" s="174" t="s">
        <v>13</v>
      </c>
      <c r="S2" s="262" t="s">
        <v>14</v>
      </c>
      <c r="T2" s="171" t="s">
        <v>13</v>
      </c>
      <c r="U2" s="268" t="s">
        <v>14</v>
      </c>
      <c r="V2" s="174" t="s">
        <v>13</v>
      </c>
      <c r="W2" s="262" t="s">
        <v>14</v>
      </c>
      <c r="X2" s="171" t="s">
        <v>13</v>
      </c>
      <c r="Y2" s="268" t="s">
        <v>14</v>
      </c>
      <c r="Z2" s="164" t="s">
        <v>13</v>
      </c>
      <c r="AA2" s="274" t="s">
        <v>14</v>
      </c>
    </row>
    <row r="3" spans="1:29" ht="12.75" customHeight="1" x14ac:dyDescent="0.25">
      <c r="A3" s="45" t="s">
        <v>37</v>
      </c>
      <c r="B3" s="163">
        <f>377+1</f>
        <v>378</v>
      </c>
      <c r="C3" s="263">
        <f>6707.9+2.7</f>
        <v>6710.5999999999995</v>
      </c>
      <c r="D3" s="172">
        <v>219</v>
      </c>
      <c r="E3" s="293">
        <v>2927.6</v>
      </c>
      <c r="F3" s="163">
        <v>138</v>
      </c>
      <c r="G3" s="236">
        <v>2047.3</v>
      </c>
      <c r="H3" s="161">
        <f>132+3</f>
        <v>135</v>
      </c>
      <c r="I3" s="293">
        <v>2027.8</v>
      </c>
      <c r="J3" s="163">
        <v>47</v>
      </c>
      <c r="K3" s="263">
        <v>702</v>
      </c>
      <c r="L3" s="172">
        <v>102</v>
      </c>
      <c r="M3" s="293">
        <v>1667.3</v>
      </c>
      <c r="N3" s="163"/>
      <c r="O3" s="263"/>
      <c r="P3" s="172"/>
      <c r="Q3" s="293"/>
      <c r="R3" s="163"/>
      <c r="S3" s="263"/>
      <c r="T3" s="161"/>
      <c r="U3" s="293"/>
      <c r="V3" s="163"/>
      <c r="W3" s="263"/>
      <c r="X3" s="172"/>
      <c r="Y3" s="293"/>
      <c r="Z3" s="165">
        <f>B3+D3+F3+H3+J3+L3+N3+P3+R3+T3+V3+X3</f>
        <v>1019</v>
      </c>
      <c r="AA3" s="275">
        <f>C3+E3+G3+I3+K3+M3+O3+Q3+S3+U3+W3+Y3</f>
        <v>16082.599999999997</v>
      </c>
      <c r="AC3" s="47"/>
    </row>
    <row r="4" spans="1:29" customFormat="1" ht="12.75" customHeight="1" x14ac:dyDescent="0.25">
      <c r="A4" s="2" t="s">
        <v>38</v>
      </c>
      <c r="B4" s="153"/>
      <c r="C4" s="237">
        <f>750+2</f>
        <v>752</v>
      </c>
      <c r="D4" s="161"/>
      <c r="E4" s="284">
        <v>436</v>
      </c>
      <c r="F4" s="153"/>
      <c r="G4" s="237">
        <v>268</v>
      </c>
      <c r="H4" s="161"/>
      <c r="I4" s="284">
        <v>264</v>
      </c>
      <c r="J4" s="153"/>
      <c r="K4" s="237">
        <v>92</v>
      </c>
      <c r="L4" s="161"/>
      <c r="M4" s="284">
        <v>200</v>
      </c>
      <c r="N4" s="153"/>
      <c r="O4" s="237"/>
      <c r="P4" s="161"/>
      <c r="Q4" s="284"/>
      <c r="R4" s="153"/>
      <c r="S4" s="237"/>
      <c r="T4" s="161"/>
      <c r="U4" s="284"/>
      <c r="V4" s="153"/>
      <c r="W4" s="237"/>
      <c r="X4" s="161"/>
      <c r="Y4" s="284"/>
      <c r="Z4" s="147"/>
      <c r="AA4" s="250">
        <f>C4+E4+G4+I4+K4+M4+O4+Q4+S4+U4+W4+Y4</f>
        <v>2012</v>
      </c>
    </row>
    <row r="5" spans="1:29" ht="12.75" customHeight="1" x14ac:dyDescent="0.3">
      <c r="A5" s="43" t="s">
        <v>15</v>
      </c>
      <c r="B5" s="163"/>
      <c r="C5" s="260">
        <f>SUM(C3:C4)</f>
        <v>7462.5999999999995</v>
      </c>
      <c r="D5" s="172"/>
      <c r="E5" s="272">
        <f>SUM(E3:E4)</f>
        <v>3363.6</v>
      </c>
      <c r="F5" s="163"/>
      <c r="G5" s="260">
        <f>SUM(G3:G4)</f>
        <v>2315.3000000000002</v>
      </c>
      <c r="H5" s="172"/>
      <c r="I5" s="272">
        <f>SUM(I3:I4)</f>
        <v>2291.8000000000002</v>
      </c>
      <c r="J5" s="163"/>
      <c r="K5" s="260">
        <f>SUM(K3:K4)</f>
        <v>794</v>
      </c>
      <c r="L5" s="172"/>
      <c r="M5" s="272">
        <f>SUM(M3:M4)</f>
        <v>1867.3</v>
      </c>
      <c r="N5" s="163"/>
      <c r="O5" s="260">
        <f>SUM(O3:O4)</f>
        <v>0</v>
      </c>
      <c r="P5" s="172"/>
      <c r="Q5" s="272">
        <f>SUM(Q3:Q4)</f>
        <v>0</v>
      </c>
      <c r="R5" s="163"/>
      <c r="S5" s="260">
        <f>SUM(S3:S4)</f>
        <v>0</v>
      </c>
      <c r="T5" s="172"/>
      <c r="U5" s="272">
        <f>SUM(U3:U4)</f>
        <v>0</v>
      </c>
      <c r="V5" s="163"/>
      <c r="W5" s="260">
        <f>SUM(W3:W4)</f>
        <v>0</v>
      </c>
      <c r="X5" s="172"/>
      <c r="Y5" s="272">
        <f>SUM(Y3:Y4)</f>
        <v>0</v>
      </c>
      <c r="Z5" s="165"/>
      <c r="AA5" s="276">
        <f>SUM(AA3:AA4)</f>
        <v>18094.599999999999</v>
      </c>
      <c r="AB5" s="47"/>
      <c r="AC5" s="46"/>
    </row>
    <row r="6" spans="1:29" ht="12.75" customHeight="1" x14ac:dyDescent="0.3">
      <c r="A6" s="48"/>
      <c r="B6" s="163"/>
      <c r="C6" s="260"/>
      <c r="D6" s="172"/>
      <c r="E6" s="272"/>
      <c r="F6" s="163"/>
      <c r="G6" s="260"/>
      <c r="H6" s="172"/>
      <c r="I6" s="272"/>
      <c r="J6" s="163"/>
      <c r="K6" s="260"/>
      <c r="L6" s="172"/>
      <c r="M6" s="272"/>
      <c r="N6" s="163"/>
      <c r="O6" s="260"/>
      <c r="P6" s="172"/>
      <c r="Q6" s="272"/>
      <c r="R6" s="163"/>
      <c r="S6" s="260"/>
      <c r="T6" s="172"/>
      <c r="U6" s="272"/>
      <c r="V6" s="163"/>
      <c r="W6" s="260"/>
      <c r="X6" s="172"/>
      <c r="Y6" s="272"/>
      <c r="Z6" s="165"/>
      <c r="AA6" s="276"/>
      <c r="AB6" s="47"/>
      <c r="AC6" s="46"/>
    </row>
    <row r="7" spans="1:29" s="48" customFormat="1" ht="12.75" customHeight="1" x14ac:dyDescent="0.25">
      <c r="A7" s="48" t="s">
        <v>58</v>
      </c>
      <c r="B7" s="163"/>
      <c r="C7" s="312">
        <v>128039.53</v>
      </c>
      <c r="D7" s="172"/>
      <c r="E7" s="313">
        <v>59958.43</v>
      </c>
      <c r="F7" s="163"/>
      <c r="G7" s="306">
        <v>43392.6</v>
      </c>
      <c r="H7" s="161"/>
      <c r="I7" s="307">
        <v>50092.87</v>
      </c>
      <c r="J7" s="163"/>
      <c r="K7" s="306">
        <v>16024.54</v>
      </c>
      <c r="L7" s="161"/>
      <c r="M7" s="307">
        <v>29155.32</v>
      </c>
      <c r="N7" s="163"/>
      <c r="O7" s="306"/>
      <c r="P7" s="161"/>
      <c r="Q7" s="307"/>
      <c r="R7" s="163"/>
      <c r="S7" s="306"/>
      <c r="T7" s="161"/>
      <c r="U7" s="307"/>
      <c r="V7" s="163"/>
      <c r="W7" s="306"/>
      <c r="X7" s="161"/>
      <c r="Y7" s="307"/>
      <c r="Z7" s="165"/>
      <c r="AA7" s="322">
        <f>C7+E7+G7+I7+K7+M7+O7+Q7+S7+U7+W7+Y7</f>
        <v>326663.28999999998</v>
      </c>
      <c r="AC7" s="49"/>
    </row>
    <row r="8" spans="1:29" ht="12.75" customHeight="1" x14ac:dyDescent="0.3">
      <c r="A8" s="43"/>
      <c r="B8" s="163"/>
      <c r="C8" s="260"/>
      <c r="D8" s="172"/>
      <c r="E8" s="272"/>
      <c r="F8" s="163"/>
      <c r="G8" s="260"/>
      <c r="H8" s="172"/>
      <c r="I8" s="272"/>
      <c r="J8" s="163"/>
      <c r="K8" s="260"/>
      <c r="L8" s="172"/>
      <c r="M8" s="272"/>
      <c r="N8" s="163"/>
      <c r="O8" s="260"/>
      <c r="P8" s="172"/>
      <c r="Q8" s="272"/>
      <c r="R8" s="163"/>
      <c r="S8" s="260"/>
      <c r="T8" s="172"/>
      <c r="U8" s="272"/>
      <c r="V8" s="163"/>
      <c r="W8" s="260"/>
      <c r="X8" s="172"/>
      <c r="Y8" s="272"/>
      <c r="Z8" s="165"/>
      <c r="AA8" s="276"/>
      <c r="AC8" s="50"/>
    </row>
    <row r="9" spans="1:29" ht="12.75" customHeight="1" x14ac:dyDescent="0.3">
      <c r="A9" s="43" t="s">
        <v>23</v>
      </c>
      <c r="B9" s="163"/>
      <c r="C9" s="261"/>
      <c r="D9" s="172"/>
      <c r="E9" s="273"/>
      <c r="F9" s="163"/>
      <c r="G9" s="261"/>
      <c r="H9" s="172"/>
      <c r="I9" s="273"/>
      <c r="J9" s="163"/>
      <c r="K9" s="261"/>
      <c r="L9" s="172"/>
      <c r="M9" s="273"/>
      <c r="N9" s="163"/>
      <c r="O9" s="261"/>
      <c r="P9" s="172"/>
      <c r="Q9" s="273"/>
      <c r="R9" s="163"/>
      <c r="S9" s="261"/>
      <c r="T9" s="172"/>
      <c r="U9" s="273"/>
      <c r="V9" s="163"/>
      <c r="W9" s="261"/>
      <c r="X9" s="172"/>
      <c r="Y9" s="273"/>
      <c r="Z9" s="165"/>
      <c r="AA9" s="275"/>
    </row>
    <row r="10" spans="1:29" ht="12.75" customHeight="1" x14ac:dyDescent="0.25">
      <c r="A10" s="48" t="s">
        <v>25</v>
      </c>
      <c r="B10" s="163">
        <v>258</v>
      </c>
      <c r="C10" s="263">
        <v>3199.42</v>
      </c>
      <c r="D10" s="172">
        <v>88</v>
      </c>
      <c r="E10" s="293">
        <v>2344.17</v>
      </c>
      <c r="F10" s="163">
        <v>17</v>
      </c>
      <c r="G10" s="263">
        <v>698.2</v>
      </c>
      <c r="H10" s="172">
        <v>29</v>
      </c>
      <c r="I10" s="283">
        <v>1391.27</v>
      </c>
      <c r="J10" s="163">
        <v>8</v>
      </c>
      <c r="K10" s="263">
        <v>233.38</v>
      </c>
      <c r="L10" s="172">
        <v>19</v>
      </c>
      <c r="M10" s="293">
        <v>594.88</v>
      </c>
      <c r="N10" s="163"/>
      <c r="O10" s="263"/>
      <c r="P10" s="172"/>
      <c r="Q10" s="293"/>
      <c r="R10" s="162"/>
      <c r="S10" s="259"/>
      <c r="T10" s="172"/>
      <c r="U10" s="293"/>
      <c r="V10" s="163"/>
      <c r="W10" s="263"/>
      <c r="X10" s="172"/>
      <c r="Y10" s="293"/>
      <c r="Z10" s="165">
        <f t="shared" ref="Z10" si="0">B10+D10+F10+H10+J10+L10+N10+P10+R10+T10+V10+X10</f>
        <v>419</v>
      </c>
      <c r="AA10" s="275">
        <f t="shared" ref="AA10" si="1">C10+E10+G10+I10+K10+M10+O10+Q10+S10+U10+W10+Y10</f>
        <v>8461.32</v>
      </c>
    </row>
    <row r="11" spans="1:29" ht="12.75" customHeight="1" x14ac:dyDescent="0.25">
      <c r="A11" s="69" t="s">
        <v>93</v>
      </c>
      <c r="B11" s="163"/>
      <c r="C11" s="263"/>
      <c r="D11" s="172"/>
      <c r="E11" s="293"/>
      <c r="F11" s="163"/>
      <c r="G11" s="263"/>
      <c r="H11" s="172"/>
      <c r="I11" s="293"/>
      <c r="J11" s="163"/>
      <c r="K11" s="263"/>
      <c r="L11" s="172">
        <v>19</v>
      </c>
      <c r="M11" s="293"/>
      <c r="N11" s="163"/>
      <c r="O11" s="263"/>
      <c r="P11" s="172"/>
      <c r="Q11" s="293"/>
      <c r="R11" s="162"/>
      <c r="S11" s="259"/>
      <c r="T11" s="172"/>
      <c r="U11" s="293"/>
      <c r="V11" s="163"/>
      <c r="W11" s="263"/>
      <c r="X11" s="172"/>
      <c r="Y11" s="293"/>
      <c r="Z11" s="165">
        <f t="shared" ref="Z11:AA12" si="2">B11+D11+F11+H11+J11+L11+N11+P11+R11+T11+V11+X11</f>
        <v>19</v>
      </c>
      <c r="AA11" s="275">
        <f t="shared" si="2"/>
        <v>0</v>
      </c>
    </row>
    <row r="12" spans="1:29" ht="12.75" customHeight="1" x14ac:dyDescent="0.25">
      <c r="A12" s="48" t="s">
        <v>61</v>
      </c>
      <c r="B12" s="315"/>
      <c r="C12" s="316"/>
      <c r="D12" s="317"/>
      <c r="E12" s="318"/>
      <c r="F12" s="315"/>
      <c r="G12" s="316"/>
      <c r="H12" s="317"/>
      <c r="I12" s="318"/>
      <c r="J12" s="315"/>
      <c r="K12" s="316"/>
      <c r="L12" s="317"/>
      <c r="M12" s="318"/>
      <c r="N12" s="315"/>
      <c r="O12" s="316"/>
      <c r="P12" s="317"/>
      <c r="Q12" s="318"/>
      <c r="R12" s="315"/>
      <c r="S12" s="316"/>
      <c r="T12" s="317"/>
      <c r="U12" s="318"/>
      <c r="V12" s="315"/>
      <c r="W12" s="316"/>
      <c r="X12" s="317"/>
      <c r="Y12" s="318"/>
      <c r="Z12" s="319">
        <f t="shared" si="2"/>
        <v>0</v>
      </c>
      <c r="AA12" s="320">
        <f t="shared" si="2"/>
        <v>0</v>
      </c>
    </row>
    <row r="13" spans="1:29" ht="12.75" customHeight="1" x14ac:dyDescent="0.3">
      <c r="A13" s="51" t="s">
        <v>19</v>
      </c>
      <c r="B13" s="163">
        <f t="shared" ref="B13:AA13" si="3">SUM(B10:B12)</f>
        <v>258</v>
      </c>
      <c r="C13" s="260">
        <f t="shared" si="3"/>
        <v>3199.42</v>
      </c>
      <c r="D13" s="172">
        <f t="shared" si="3"/>
        <v>88</v>
      </c>
      <c r="E13" s="272">
        <f t="shared" si="3"/>
        <v>2344.17</v>
      </c>
      <c r="F13" s="163">
        <f t="shared" si="3"/>
        <v>17</v>
      </c>
      <c r="G13" s="260">
        <f t="shared" si="3"/>
        <v>698.2</v>
      </c>
      <c r="H13" s="172">
        <f t="shared" si="3"/>
        <v>29</v>
      </c>
      <c r="I13" s="272">
        <f t="shared" si="3"/>
        <v>1391.27</v>
      </c>
      <c r="J13" s="163">
        <f t="shared" si="3"/>
        <v>8</v>
      </c>
      <c r="K13" s="260">
        <f t="shared" si="3"/>
        <v>233.38</v>
      </c>
      <c r="L13" s="172">
        <f t="shared" si="3"/>
        <v>38</v>
      </c>
      <c r="M13" s="272">
        <f t="shared" si="3"/>
        <v>594.88</v>
      </c>
      <c r="N13" s="163">
        <f t="shared" si="3"/>
        <v>0</v>
      </c>
      <c r="O13" s="260">
        <f t="shared" si="3"/>
        <v>0</v>
      </c>
      <c r="P13" s="172">
        <f t="shared" si="3"/>
        <v>0</v>
      </c>
      <c r="Q13" s="272">
        <f t="shared" si="3"/>
        <v>0</v>
      </c>
      <c r="R13" s="163">
        <f t="shared" si="3"/>
        <v>0</v>
      </c>
      <c r="S13" s="260">
        <f t="shared" si="3"/>
        <v>0</v>
      </c>
      <c r="T13" s="172">
        <f t="shared" si="3"/>
        <v>0</v>
      </c>
      <c r="U13" s="272">
        <f t="shared" si="3"/>
        <v>0</v>
      </c>
      <c r="V13" s="163">
        <f t="shared" si="3"/>
        <v>0</v>
      </c>
      <c r="W13" s="260">
        <f t="shared" si="3"/>
        <v>0</v>
      </c>
      <c r="X13" s="172">
        <f t="shared" si="3"/>
        <v>0</v>
      </c>
      <c r="Y13" s="272">
        <f t="shared" si="3"/>
        <v>0</v>
      </c>
      <c r="Z13" s="304">
        <f t="shared" si="3"/>
        <v>438</v>
      </c>
      <c r="AA13" s="305">
        <f t="shared" si="3"/>
        <v>8461.32</v>
      </c>
    </row>
    <row r="14" spans="1:29" ht="12.75" customHeight="1" x14ac:dyDescent="0.25">
      <c r="B14" s="163"/>
      <c r="C14" s="261"/>
      <c r="D14" s="172"/>
      <c r="E14" s="273"/>
      <c r="F14" s="163"/>
      <c r="G14" s="261"/>
      <c r="H14" s="172"/>
      <c r="I14" s="273"/>
      <c r="J14" s="163"/>
      <c r="K14" s="261"/>
      <c r="L14" s="172"/>
      <c r="M14" s="273"/>
      <c r="N14" s="163"/>
      <c r="O14" s="261"/>
      <c r="P14" s="172"/>
      <c r="Q14" s="273"/>
      <c r="R14" s="163"/>
      <c r="S14" s="261"/>
      <c r="T14" s="172"/>
      <c r="U14" s="273"/>
      <c r="V14" s="163"/>
      <c r="W14" s="261"/>
      <c r="X14" s="172"/>
      <c r="Y14" s="273"/>
      <c r="Z14" s="165"/>
      <c r="AA14" s="275"/>
    </row>
    <row r="15" spans="1:29" ht="12.75" customHeight="1" x14ac:dyDescent="0.3">
      <c r="A15" s="43" t="s">
        <v>24</v>
      </c>
      <c r="B15" s="163"/>
      <c r="C15" s="261"/>
      <c r="D15" s="172"/>
      <c r="E15" s="273"/>
      <c r="F15" s="163"/>
      <c r="G15" s="261"/>
      <c r="H15" s="172"/>
      <c r="I15" s="273"/>
      <c r="J15" s="163"/>
      <c r="K15" s="261"/>
      <c r="L15" s="172"/>
      <c r="M15" s="273"/>
      <c r="N15" s="163"/>
      <c r="O15" s="261"/>
      <c r="P15" s="172"/>
      <c r="Q15" s="273"/>
      <c r="R15" s="163"/>
      <c r="S15" s="261"/>
      <c r="T15" s="172"/>
      <c r="U15" s="273"/>
      <c r="V15" s="163"/>
      <c r="W15" s="261"/>
      <c r="X15" s="172"/>
      <c r="Y15" s="273"/>
      <c r="Z15" s="165"/>
      <c r="AA15" s="275"/>
    </row>
    <row r="16" spans="1:29" ht="12.75" customHeight="1" x14ac:dyDescent="0.25">
      <c r="A16" s="48" t="s">
        <v>43</v>
      </c>
      <c r="B16" s="163">
        <v>1</v>
      </c>
      <c r="C16" s="263">
        <v>9.51</v>
      </c>
      <c r="D16" s="172">
        <v>11</v>
      </c>
      <c r="E16" s="293">
        <v>674.41</v>
      </c>
      <c r="F16" s="163">
        <v>75</v>
      </c>
      <c r="G16" s="263">
        <v>3125.31</v>
      </c>
      <c r="H16" s="172">
        <v>79</v>
      </c>
      <c r="I16" s="293">
        <v>3661.82</v>
      </c>
      <c r="J16" s="163">
        <v>26</v>
      </c>
      <c r="K16" s="263">
        <v>1575.6</v>
      </c>
      <c r="L16" s="172">
        <v>60</v>
      </c>
      <c r="M16" s="293">
        <v>1794.56</v>
      </c>
      <c r="N16" s="163"/>
      <c r="O16" s="263"/>
      <c r="P16" s="172"/>
      <c r="Q16" s="293"/>
      <c r="R16" s="163"/>
      <c r="S16" s="263"/>
      <c r="T16" s="172"/>
      <c r="U16" s="293"/>
      <c r="V16" s="163"/>
      <c r="W16" s="263"/>
      <c r="X16" s="172"/>
      <c r="Y16" s="293"/>
      <c r="Z16" s="165">
        <f t="shared" ref="Z16:AA20" si="4">B16+D16+F16+H16+J16+L16+N16+P16+R16+T16+V16+X16</f>
        <v>252</v>
      </c>
      <c r="AA16" s="275">
        <f t="shared" si="4"/>
        <v>10841.21</v>
      </c>
    </row>
    <row r="17" spans="1:29" ht="12.75" customHeight="1" x14ac:dyDescent="0.25">
      <c r="A17" s="48" t="s">
        <v>21</v>
      </c>
      <c r="B17" s="163"/>
      <c r="C17" s="263"/>
      <c r="D17" s="172"/>
      <c r="E17" s="293"/>
      <c r="F17" s="163"/>
      <c r="G17" s="263"/>
      <c r="H17" s="172"/>
      <c r="I17" s="293"/>
      <c r="J17" s="163"/>
      <c r="K17" s="263"/>
      <c r="L17" s="172"/>
      <c r="M17" s="293"/>
      <c r="N17" s="163"/>
      <c r="O17" s="236"/>
      <c r="P17" s="172"/>
      <c r="Q17" s="293"/>
      <c r="R17" s="163"/>
      <c r="S17" s="263"/>
      <c r="T17" s="172"/>
      <c r="U17" s="293"/>
      <c r="V17" s="163"/>
      <c r="W17" s="263"/>
      <c r="X17" s="172"/>
      <c r="Y17" s="293"/>
      <c r="Z17" s="165">
        <f t="shared" si="4"/>
        <v>0</v>
      </c>
      <c r="AA17" s="275">
        <f t="shared" si="4"/>
        <v>0</v>
      </c>
    </row>
    <row r="18" spans="1:29" ht="12.75" customHeight="1" x14ac:dyDescent="0.25">
      <c r="A18" s="48" t="s">
        <v>45</v>
      </c>
      <c r="B18" s="163">
        <v>5</v>
      </c>
      <c r="C18" s="263">
        <v>2151.5</v>
      </c>
      <c r="D18" s="172">
        <v>-1</v>
      </c>
      <c r="E18" s="293">
        <v>928.34</v>
      </c>
      <c r="F18" s="163">
        <v>2</v>
      </c>
      <c r="G18" s="263">
        <v>1675.01</v>
      </c>
      <c r="H18" s="172">
        <v>2</v>
      </c>
      <c r="I18" s="293">
        <v>1011.98</v>
      </c>
      <c r="J18" s="163">
        <v>1</v>
      </c>
      <c r="K18" s="263">
        <v>697.4</v>
      </c>
      <c r="L18" s="172">
        <v>0</v>
      </c>
      <c r="M18" s="293">
        <v>542.1</v>
      </c>
      <c r="N18" s="163"/>
      <c r="O18" s="263"/>
      <c r="P18" s="172"/>
      <c r="Q18" s="293"/>
      <c r="R18" s="163"/>
      <c r="S18" s="263"/>
      <c r="T18" s="172"/>
      <c r="U18" s="293"/>
      <c r="V18" s="163"/>
      <c r="W18" s="263"/>
      <c r="X18" s="172"/>
      <c r="Y18" s="293"/>
      <c r="Z18" s="165">
        <f t="shared" si="4"/>
        <v>9</v>
      </c>
      <c r="AA18" s="275">
        <f t="shared" si="4"/>
        <v>7006.33</v>
      </c>
    </row>
    <row r="19" spans="1:29" ht="12.75" customHeight="1" x14ac:dyDescent="0.25">
      <c r="A19" s="48" t="s">
        <v>22</v>
      </c>
      <c r="B19" s="177">
        <v>16</v>
      </c>
      <c r="C19" s="312">
        <v>2736.12</v>
      </c>
      <c r="D19" s="298">
        <v>11</v>
      </c>
      <c r="E19" s="313">
        <v>1687.65</v>
      </c>
      <c r="F19" s="177">
        <v>-3</v>
      </c>
      <c r="G19" s="312">
        <v>6278.89</v>
      </c>
      <c r="H19" s="298">
        <v>8</v>
      </c>
      <c r="I19" s="307">
        <v>4189.4799999999996</v>
      </c>
      <c r="J19" s="177">
        <v>6</v>
      </c>
      <c r="K19" s="312">
        <v>483.35</v>
      </c>
      <c r="L19" s="298">
        <v>6</v>
      </c>
      <c r="M19" s="313">
        <v>2191.62</v>
      </c>
      <c r="N19" s="177"/>
      <c r="O19" s="312"/>
      <c r="P19" s="298"/>
      <c r="Q19" s="313"/>
      <c r="R19" s="177"/>
      <c r="S19" s="312"/>
      <c r="T19" s="298"/>
      <c r="U19" s="313"/>
      <c r="V19" s="177"/>
      <c r="W19" s="312"/>
      <c r="X19" s="298"/>
      <c r="Y19" s="313"/>
      <c r="Z19" s="304">
        <f t="shared" si="4"/>
        <v>44</v>
      </c>
      <c r="AA19" s="314">
        <f t="shared" si="4"/>
        <v>17567.11</v>
      </c>
    </row>
    <row r="20" spans="1:29" ht="12.75" customHeight="1" x14ac:dyDescent="0.25">
      <c r="A20" s="48" t="s">
        <v>47</v>
      </c>
      <c r="B20" s="315"/>
      <c r="C20" s="316"/>
      <c r="D20" s="317"/>
      <c r="E20" s="318"/>
      <c r="F20" s="315"/>
      <c r="G20" s="316"/>
      <c r="H20" s="317"/>
      <c r="I20" s="318"/>
      <c r="J20" s="315"/>
      <c r="K20" s="316"/>
      <c r="L20" s="317"/>
      <c r="M20" s="318"/>
      <c r="N20" s="315"/>
      <c r="O20" s="316"/>
      <c r="P20" s="317"/>
      <c r="Q20" s="318"/>
      <c r="R20" s="315"/>
      <c r="S20" s="316"/>
      <c r="T20" s="317"/>
      <c r="U20" s="318"/>
      <c r="V20" s="315"/>
      <c r="W20" s="316"/>
      <c r="X20" s="317"/>
      <c r="Y20" s="318"/>
      <c r="Z20" s="319">
        <f t="shared" si="4"/>
        <v>0</v>
      </c>
      <c r="AA20" s="320">
        <f t="shared" si="4"/>
        <v>0</v>
      </c>
    </row>
    <row r="21" spans="1:29" ht="12.75" customHeight="1" x14ac:dyDescent="0.3">
      <c r="A21" s="43" t="s">
        <v>20</v>
      </c>
      <c r="B21" s="163">
        <f t="shared" ref="B21:AA21" si="5">SUM(B16:B20)</f>
        <v>22</v>
      </c>
      <c r="C21" s="260">
        <f t="shared" si="5"/>
        <v>4897.13</v>
      </c>
      <c r="D21" s="172">
        <f t="shared" si="5"/>
        <v>21</v>
      </c>
      <c r="E21" s="272">
        <f t="shared" si="5"/>
        <v>3290.4</v>
      </c>
      <c r="F21" s="163">
        <f t="shared" si="5"/>
        <v>74</v>
      </c>
      <c r="G21" s="260">
        <f t="shared" si="5"/>
        <v>11079.21</v>
      </c>
      <c r="H21" s="172">
        <f t="shared" si="5"/>
        <v>89</v>
      </c>
      <c r="I21" s="272">
        <f t="shared" si="5"/>
        <v>8863.2799999999988</v>
      </c>
      <c r="J21" s="177">
        <f t="shared" si="5"/>
        <v>33</v>
      </c>
      <c r="K21" s="271">
        <f t="shared" si="5"/>
        <v>2756.35</v>
      </c>
      <c r="L21" s="298">
        <f t="shared" si="5"/>
        <v>66</v>
      </c>
      <c r="M21" s="299">
        <f t="shared" si="5"/>
        <v>4528.28</v>
      </c>
      <c r="N21" s="177">
        <f t="shared" si="5"/>
        <v>0</v>
      </c>
      <c r="O21" s="271">
        <f t="shared" si="5"/>
        <v>0</v>
      </c>
      <c r="P21" s="298">
        <f t="shared" si="5"/>
        <v>0</v>
      </c>
      <c r="Q21" s="299">
        <f t="shared" si="5"/>
        <v>0</v>
      </c>
      <c r="R21" s="177">
        <f t="shared" si="5"/>
        <v>0</v>
      </c>
      <c r="S21" s="271">
        <f t="shared" si="5"/>
        <v>0</v>
      </c>
      <c r="T21" s="298">
        <f t="shared" si="5"/>
        <v>0</v>
      </c>
      <c r="U21" s="299">
        <f t="shared" si="5"/>
        <v>0</v>
      </c>
      <c r="V21" s="177">
        <f t="shared" si="5"/>
        <v>0</v>
      </c>
      <c r="W21" s="271">
        <f t="shared" si="5"/>
        <v>0</v>
      </c>
      <c r="X21" s="298">
        <f t="shared" si="5"/>
        <v>0</v>
      </c>
      <c r="Y21" s="299">
        <f t="shared" si="5"/>
        <v>0</v>
      </c>
      <c r="Z21" s="304">
        <f t="shared" si="5"/>
        <v>305</v>
      </c>
      <c r="AA21" s="305">
        <f t="shared" si="5"/>
        <v>35414.65</v>
      </c>
    </row>
    <row r="22" spans="1:29" ht="12.75" customHeight="1" x14ac:dyDescent="0.3">
      <c r="A22" s="43"/>
      <c r="B22" s="163"/>
      <c r="C22" s="260"/>
      <c r="D22" s="172"/>
      <c r="E22" s="272"/>
      <c r="F22" s="163"/>
      <c r="G22" s="260"/>
      <c r="H22" s="172"/>
      <c r="I22" s="272"/>
      <c r="J22" s="163"/>
      <c r="K22" s="260"/>
      <c r="L22" s="172"/>
      <c r="M22" s="272"/>
      <c r="N22" s="163"/>
      <c r="O22" s="260"/>
      <c r="P22" s="172"/>
      <c r="Q22" s="272"/>
      <c r="R22" s="163"/>
      <c r="S22" s="260"/>
      <c r="T22" s="172"/>
      <c r="U22" s="272"/>
      <c r="V22" s="163"/>
      <c r="W22" s="260"/>
      <c r="X22" s="172"/>
      <c r="Y22" s="272"/>
      <c r="Z22" s="165"/>
      <c r="AA22" s="276"/>
    </row>
    <row r="23" spans="1:29" ht="12.75" customHeight="1" x14ac:dyDescent="0.3">
      <c r="A23" s="43" t="s">
        <v>26</v>
      </c>
      <c r="B23" s="163"/>
      <c r="C23" s="261"/>
      <c r="D23" s="172"/>
      <c r="E23" s="273"/>
      <c r="F23" s="163"/>
      <c r="G23" s="261"/>
      <c r="H23" s="172"/>
      <c r="I23" s="273"/>
      <c r="J23" s="163"/>
      <c r="K23" s="261"/>
      <c r="L23" s="172"/>
      <c r="M23" s="273"/>
      <c r="N23" s="163"/>
      <c r="O23" s="261"/>
      <c r="P23" s="172"/>
      <c r="Q23" s="273"/>
      <c r="R23" s="163"/>
      <c r="S23" s="261"/>
      <c r="T23" s="172"/>
      <c r="U23" s="273"/>
      <c r="V23" s="163"/>
      <c r="W23" s="261"/>
      <c r="X23" s="172"/>
      <c r="Y23" s="273"/>
      <c r="Z23" s="165"/>
      <c r="AA23" s="275"/>
    </row>
    <row r="24" spans="1:29" ht="12.75" customHeight="1" x14ac:dyDescent="0.25">
      <c r="A24" s="2" t="s">
        <v>64</v>
      </c>
      <c r="B24" s="163">
        <v>24</v>
      </c>
      <c r="C24" s="263">
        <v>407.45</v>
      </c>
      <c r="D24" s="172">
        <v>21</v>
      </c>
      <c r="E24" s="293">
        <v>2159.3000000000002</v>
      </c>
      <c r="F24" s="163">
        <v>75</v>
      </c>
      <c r="G24" s="263">
        <v>712.38</v>
      </c>
      <c r="H24" s="172">
        <v>115</v>
      </c>
      <c r="I24" s="293">
        <v>551.48</v>
      </c>
      <c r="J24" s="163"/>
      <c r="K24" s="263"/>
      <c r="L24" s="172">
        <v>88</v>
      </c>
      <c r="M24" s="293">
        <v>36.159999999999997</v>
      </c>
      <c r="N24" s="163"/>
      <c r="O24" s="263"/>
      <c r="P24" s="172"/>
      <c r="Q24" s="293"/>
      <c r="R24" s="163"/>
      <c r="S24" s="263"/>
      <c r="T24" s="172"/>
      <c r="U24" s="293"/>
      <c r="V24" s="163"/>
      <c r="W24" s="263"/>
      <c r="X24" s="172"/>
      <c r="Y24" s="293"/>
      <c r="Z24" s="165">
        <f>B24+D24+F24+H24+J24+L24+N24+P24+R24+T24+V24+X24</f>
        <v>323</v>
      </c>
      <c r="AA24" s="275">
        <f>C24+E24+G24+I24+K24+M24+O24+Q24+S24+U24+W24+Y24</f>
        <v>3866.77</v>
      </c>
    </row>
    <row r="25" spans="1:29" ht="12.75" customHeight="1" x14ac:dyDescent="0.25">
      <c r="A25" s="2" t="s">
        <v>63</v>
      </c>
      <c r="B25" s="163"/>
      <c r="C25" s="263"/>
      <c r="D25" s="172"/>
      <c r="E25" s="293"/>
      <c r="F25" s="163"/>
      <c r="G25" s="263"/>
      <c r="H25" s="172"/>
      <c r="I25" s="293"/>
      <c r="J25" s="163"/>
      <c r="K25" s="263"/>
      <c r="L25" s="172"/>
      <c r="M25" s="293"/>
      <c r="N25" s="163"/>
      <c r="O25" s="263"/>
      <c r="P25" s="172"/>
      <c r="Q25" s="293"/>
      <c r="R25" s="163"/>
      <c r="S25" s="263"/>
      <c r="T25" s="172"/>
      <c r="U25" s="293"/>
      <c r="V25" s="163"/>
      <c r="W25" s="263"/>
      <c r="X25" s="172"/>
      <c r="Y25" s="293"/>
      <c r="Z25" s="165">
        <f>B25+D25+F25+H25+J25+L25+N25+P25+R25+T25+V25+X25</f>
        <v>0</v>
      </c>
      <c r="AA25" s="275">
        <f>C25+E25+G25+I25+K25+M25+O25+Q25+S25+U25+W25+Y25</f>
        <v>0</v>
      </c>
    </row>
    <row r="26" spans="1:29" s="54" customFormat="1" ht="12.75" customHeight="1" x14ac:dyDescent="0.3">
      <c r="A26" s="53" t="s">
        <v>59</v>
      </c>
      <c r="B26" s="175">
        <f t="shared" ref="B26:Y26" si="6">B24+B25</f>
        <v>24</v>
      </c>
      <c r="C26" s="264">
        <f t="shared" si="6"/>
        <v>407.45</v>
      </c>
      <c r="D26" s="294">
        <f t="shared" si="6"/>
        <v>21</v>
      </c>
      <c r="E26" s="295">
        <f t="shared" si="6"/>
        <v>2159.3000000000002</v>
      </c>
      <c r="F26" s="175">
        <f t="shared" si="6"/>
        <v>75</v>
      </c>
      <c r="G26" s="264">
        <f t="shared" si="6"/>
        <v>712.38</v>
      </c>
      <c r="H26" s="294">
        <f t="shared" si="6"/>
        <v>115</v>
      </c>
      <c r="I26" s="295">
        <f t="shared" si="6"/>
        <v>551.48</v>
      </c>
      <c r="J26" s="175">
        <f t="shared" si="6"/>
        <v>0</v>
      </c>
      <c r="K26" s="264">
        <f t="shared" si="6"/>
        <v>0</v>
      </c>
      <c r="L26" s="294">
        <f t="shared" si="6"/>
        <v>88</v>
      </c>
      <c r="M26" s="295">
        <f t="shared" si="6"/>
        <v>36.159999999999997</v>
      </c>
      <c r="N26" s="175">
        <f t="shared" si="6"/>
        <v>0</v>
      </c>
      <c r="O26" s="264">
        <f t="shared" si="6"/>
        <v>0</v>
      </c>
      <c r="P26" s="294">
        <f t="shared" si="6"/>
        <v>0</v>
      </c>
      <c r="Q26" s="295">
        <f t="shared" si="6"/>
        <v>0</v>
      </c>
      <c r="R26" s="175">
        <f t="shared" si="6"/>
        <v>0</v>
      </c>
      <c r="S26" s="264">
        <f t="shared" si="6"/>
        <v>0</v>
      </c>
      <c r="T26" s="294">
        <f t="shared" si="6"/>
        <v>0</v>
      </c>
      <c r="U26" s="295">
        <f t="shared" si="6"/>
        <v>0</v>
      </c>
      <c r="V26" s="175">
        <f t="shared" si="6"/>
        <v>0</v>
      </c>
      <c r="W26" s="264">
        <f t="shared" si="6"/>
        <v>0</v>
      </c>
      <c r="X26" s="294">
        <f t="shared" si="6"/>
        <v>0</v>
      </c>
      <c r="Y26" s="295">
        <f t="shared" si="6"/>
        <v>0</v>
      </c>
      <c r="Z26" s="166">
        <f t="shared" ref="Z26:AA26" si="7">SUM(Z24:Z25)</f>
        <v>323</v>
      </c>
      <c r="AA26" s="278">
        <f t="shared" si="7"/>
        <v>3866.77</v>
      </c>
    </row>
    <row r="27" spans="1:29" s="54" customFormat="1" ht="12.75" customHeight="1" x14ac:dyDescent="0.3">
      <c r="A27" s="53"/>
      <c r="B27" s="176"/>
      <c r="C27" s="265"/>
      <c r="D27" s="296"/>
      <c r="E27" s="297"/>
      <c r="F27" s="176"/>
      <c r="G27" s="265"/>
      <c r="H27" s="296"/>
      <c r="I27" s="297"/>
      <c r="J27" s="176"/>
      <c r="K27" s="265"/>
      <c r="L27" s="296"/>
      <c r="M27" s="297"/>
      <c r="N27" s="176"/>
      <c r="O27" s="265"/>
      <c r="P27" s="296"/>
      <c r="Q27" s="297"/>
      <c r="R27" s="176"/>
      <c r="S27" s="265"/>
      <c r="T27" s="296"/>
      <c r="U27" s="297"/>
      <c r="V27" s="176"/>
      <c r="W27" s="265"/>
      <c r="X27" s="296"/>
      <c r="Y27" s="297"/>
      <c r="Z27" s="167"/>
      <c r="AA27" s="279"/>
    </row>
    <row r="28" spans="1:29" ht="12.75" customHeight="1" x14ac:dyDescent="0.3">
      <c r="A28" s="55" t="s">
        <v>18</v>
      </c>
      <c r="B28" s="163"/>
      <c r="C28" s="260">
        <f>SUM(C13+C21+C26)</f>
        <v>8504</v>
      </c>
      <c r="D28" s="172"/>
      <c r="E28" s="272">
        <f>SUM(E13+E21+E26)</f>
        <v>7793.87</v>
      </c>
      <c r="F28" s="163"/>
      <c r="G28" s="260">
        <f>SUM(G13+G21+G26)</f>
        <v>12489.789999999999</v>
      </c>
      <c r="H28" s="172"/>
      <c r="I28" s="272">
        <f>SUM(I13+I21+I26)</f>
        <v>10806.029999999999</v>
      </c>
      <c r="J28" s="163"/>
      <c r="K28" s="260">
        <f>SUM(K13+K21+K26)</f>
        <v>2989.73</v>
      </c>
      <c r="L28" s="172"/>
      <c r="M28" s="272">
        <f>SUM(M13+M21+M26)</f>
        <v>5159.32</v>
      </c>
      <c r="N28" s="163"/>
      <c r="O28" s="260">
        <f>SUM(O13+O21+O26)</f>
        <v>0</v>
      </c>
      <c r="P28" s="172"/>
      <c r="Q28" s="272">
        <f>SUM(Q13+Q21+Q26)</f>
        <v>0</v>
      </c>
      <c r="R28" s="163"/>
      <c r="S28" s="260">
        <f>SUM(S13+S21+S26)</f>
        <v>0</v>
      </c>
      <c r="T28" s="172"/>
      <c r="U28" s="272">
        <f>SUM(U13+U21+U26)</f>
        <v>0</v>
      </c>
      <c r="V28" s="163"/>
      <c r="W28" s="260">
        <f>SUM(W13+W21+W26)</f>
        <v>0</v>
      </c>
      <c r="X28" s="172"/>
      <c r="Y28" s="272">
        <f>SUM(Y13+Y21+Y26)</f>
        <v>0</v>
      </c>
      <c r="Z28" s="165"/>
      <c r="AA28" s="276">
        <f>SUM(AA13+AA21+AA26)</f>
        <v>47742.74</v>
      </c>
      <c r="AC28" s="50"/>
    </row>
    <row r="29" spans="1:29" ht="12.75" customHeight="1" x14ac:dyDescent="0.25">
      <c r="B29" s="163"/>
      <c r="C29" s="261"/>
      <c r="D29" s="172"/>
      <c r="E29" s="273"/>
      <c r="F29" s="163"/>
      <c r="G29" s="261"/>
      <c r="H29" s="172"/>
      <c r="I29" s="273"/>
      <c r="J29" s="163"/>
      <c r="K29" s="261"/>
      <c r="L29" s="172"/>
      <c r="M29" s="273"/>
      <c r="N29" s="163"/>
      <c r="O29" s="261"/>
      <c r="P29" s="172"/>
      <c r="Q29" s="273"/>
      <c r="R29" s="163"/>
      <c r="S29" s="261"/>
      <c r="T29" s="172"/>
      <c r="U29" s="273"/>
      <c r="V29" s="163"/>
      <c r="W29" s="261"/>
      <c r="X29" s="172"/>
      <c r="Y29" s="273"/>
      <c r="Z29" s="165"/>
      <c r="AA29" s="275"/>
    </row>
    <row r="30" spans="1:29" ht="12.75" customHeight="1" x14ac:dyDescent="0.3">
      <c r="A30" s="43" t="s">
        <v>27</v>
      </c>
      <c r="B30" s="163"/>
      <c r="C30" s="260"/>
      <c r="D30" s="172"/>
      <c r="E30" s="272"/>
      <c r="F30" s="163"/>
      <c r="G30" s="260"/>
      <c r="H30" s="172"/>
      <c r="I30" s="272"/>
      <c r="J30" s="163"/>
      <c r="K30" s="260"/>
      <c r="L30" s="172"/>
      <c r="M30" s="272"/>
      <c r="N30" s="163"/>
      <c r="O30" s="260"/>
      <c r="P30" s="172"/>
      <c r="Q30" s="272"/>
      <c r="R30" s="163"/>
      <c r="S30" s="260"/>
      <c r="T30" s="172"/>
      <c r="U30" s="272"/>
      <c r="V30" s="163"/>
      <c r="W30" s="260"/>
      <c r="X30" s="172"/>
      <c r="Y30" s="293"/>
      <c r="Z30" s="165"/>
      <c r="AA30" s="276"/>
      <c r="AB30" s="47"/>
      <c r="AC30" s="46"/>
    </row>
    <row r="31" spans="1:29" s="58" customFormat="1" x14ac:dyDescent="0.25">
      <c r="A31" s="57" t="s">
        <v>40</v>
      </c>
      <c r="B31" s="163">
        <v>3</v>
      </c>
      <c r="C31" s="263">
        <v>1117.93</v>
      </c>
      <c r="D31" s="172">
        <v>2</v>
      </c>
      <c r="E31" s="293">
        <v>754.97</v>
      </c>
      <c r="F31" s="163"/>
      <c r="G31" s="263"/>
      <c r="H31" s="172">
        <v>1</v>
      </c>
      <c r="I31" s="293">
        <v>117.81</v>
      </c>
      <c r="J31" s="163"/>
      <c r="K31" s="263"/>
      <c r="L31" s="172">
        <v>1</v>
      </c>
      <c r="M31" s="293">
        <v>82.79</v>
      </c>
      <c r="N31" s="163"/>
      <c r="O31" s="263"/>
      <c r="P31" s="172"/>
      <c r="Q31" s="293"/>
      <c r="R31" s="163"/>
      <c r="S31" s="263"/>
      <c r="T31" s="172"/>
      <c r="U31" s="293"/>
      <c r="V31" s="163"/>
      <c r="W31" s="263"/>
      <c r="X31" s="172"/>
      <c r="Y31" s="293"/>
      <c r="Z31" s="167">
        <f t="shared" ref="Z31:AA33" si="8">SUM(B31+D31+F31+H31+J31+L31+N31+P31+R31+T31+V31+X31)</f>
        <v>7</v>
      </c>
      <c r="AA31" s="280">
        <f t="shared" si="8"/>
        <v>2073.5</v>
      </c>
    </row>
    <row r="32" spans="1:29" s="58" customFormat="1" x14ac:dyDescent="0.25">
      <c r="A32" s="57" t="s">
        <v>53</v>
      </c>
      <c r="B32" s="163"/>
      <c r="C32" s="263"/>
      <c r="D32" s="172"/>
      <c r="E32" s="293"/>
      <c r="F32" s="163"/>
      <c r="G32" s="263"/>
      <c r="H32" s="172"/>
      <c r="I32" s="293"/>
      <c r="J32" s="163"/>
      <c r="K32" s="263"/>
      <c r="L32" s="172"/>
      <c r="M32" s="293"/>
      <c r="N32" s="163"/>
      <c r="O32" s="263"/>
      <c r="P32" s="172"/>
      <c r="Q32" s="293"/>
      <c r="R32" s="163"/>
      <c r="S32" s="263"/>
      <c r="T32" s="172"/>
      <c r="U32" s="293"/>
      <c r="V32" s="163"/>
      <c r="W32" s="263"/>
      <c r="X32" s="172"/>
      <c r="Y32" s="293"/>
      <c r="Z32" s="167">
        <f t="shared" si="8"/>
        <v>0</v>
      </c>
      <c r="AA32" s="280">
        <f t="shared" si="8"/>
        <v>0</v>
      </c>
    </row>
    <row r="33" spans="1:31" s="58" customFormat="1" x14ac:dyDescent="0.25">
      <c r="A33" s="57" t="s">
        <v>41</v>
      </c>
      <c r="B33" s="315"/>
      <c r="C33" s="316"/>
      <c r="D33" s="317"/>
      <c r="E33" s="318"/>
      <c r="F33" s="315"/>
      <c r="G33" s="316"/>
      <c r="H33" s="317"/>
      <c r="I33" s="318"/>
      <c r="J33" s="315"/>
      <c r="K33" s="316"/>
      <c r="L33" s="317"/>
      <c r="M33" s="318"/>
      <c r="N33" s="315"/>
      <c r="O33" s="316"/>
      <c r="P33" s="317"/>
      <c r="Q33" s="318"/>
      <c r="R33" s="315"/>
      <c r="S33" s="316"/>
      <c r="T33" s="317"/>
      <c r="U33" s="318"/>
      <c r="V33" s="315"/>
      <c r="W33" s="316"/>
      <c r="X33" s="317"/>
      <c r="Y33" s="318"/>
      <c r="Z33" s="168">
        <f t="shared" si="8"/>
        <v>0</v>
      </c>
      <c r="AA33" s="281">
        <f t="shared" si="8"/>
        <v>0</v>
      </c>
    </row>
    <row r="34" spans="1:31" s="43" customFormat="1" ht="12.75" customHeight="1" x14ac:dyDescent="0.3">
      <c r="A34" s="43" t="s">
        <v>51</v>
      </c>
      <c r="B34" s="176">
        <f t="shared" ref="B34:AA34" si="9">SUM(B31:B33)</f>
        <v>3</v>
      </c>
      <c r="C34" s="265">
        <f t="shared" si="9"/>
        <v>1117.93</v>
      </c>
      <c r="D34" s="296">
        <f t="shared" si="9"/>
        <v>2</v>
      </c>
      <c r="E34" s="297">
        <f t="shared" si="9"/>
        <v>754.97</v>
      </c>
      <c r="F34" s="176">
        <f t="shared" si="9"/>
        <v>0</v>
      </c>
      <c r="G34" s="265">
        <f t="shared" si="9"/>
        <v>0</v>
      </c>
      <c r="H34" s="296">
        <f t="shared" si="9"/>
        <v>1</v>
      </c>
      <c r="I34" s="297">
        <f t="shared" si="9"/>
        <v>117.81</v>
      </c>
      <c r="J34" s="176">
        <f t="shared" si="9"/>
        <v>0</v>
      </c>
      <c r="K34" s="265">
        <f t="shared" si="9"/>
        <v>0</v>
      </c>
      <c r="L34" s="296">
        <f t="shared" si="9"/>
        <v>1</v>
      </c>
      <c r="M34" s="297">
        <f t="shared" si="9"/>
        <v>82.79</v>
      </c>
      <c r="N34" s="176">
        <f t="shared" si="9"/>
        <v>0</v>
      </c>
      <c r="O34" s="265">
        <f t="shared" si="9"/>
        <v>0</v>
      </c>
      <c r="P34" s="296">
        <f t="shared" si="9"/>
        <v>0</v>
      </c>
      <c r="Q34" s="297">
        <f t="shared" si="9"/>
        <v>0</v>
      </c>
      <c r="R34" s="176">
        <f t="shared" si="9"/>
        <v>0</v>
      </c>
      <c r="S34" s="265">
        <f t="shared" si="9"/>
        <v>0</v>
      </c>
      <c r="T34" s="296">
        <f t="shared" si="9"/>
        <v>0</v>
      </c>
      <c r="U34" s="297">
        <f t="shared" si="9"/>
        <v>0</v>
      </c>
      <c r="V34" s="176">
        <f t="shared" si="9"/>
        <v>0</v>
      </c>
      <c r="W34" s="265">
        <f t="shared" si="9"/>
        <v>0</v>
      </c>
      <c r="X34" s="296">
        <f t="shared" si="9"/>
        <v>0</v>
      </c>
      <c r="Y34" s="297">
        <f t="shared" si="9"/>
        <v>0</v>
      </c>
      <c r="Z34" s="167">
        <f t="shared" si="9"/>
        <v>7</v>
      </c>
      <c r="AA34" s="279">
        <f t="shared" si="9"/>
        <v>2073.5</v>
      </c>
      <c r="AB34" s="59"/>
      <c r="AC34" s="52"/>
    </row>
    <row r="35" spans="1:31" s="43" customFormat="1" ht="12.75" customHeight="1" x14ac:dyDescent="0.3">
      <c r="B35" s="176"/>
      <c r="C35" s="265"/>
      <c r="D35" s="173"/>
      <c r="E35" s="270"/>
      <c r="F35" s="176"/>
      <c r="G35" s="265"/>
      <c r="H35" s="296"/>
      <c r="I35" s="297"/>
      <c r="J35" s="176"/>
      <c r="K35" s="265"/>
      <c r="L35" s="173"/>
      <c r="M35" s="270"/>
      <c r="N35" s="176"/>
      <c r="O35" s="265"/>
      <c r="P35" s="173"/>
      <c r="Q35" s="270"/>
      <c r="R35" s="176"/>
      <c r="S35" s="265"/>
      <c r="T35" s="173"/>
      <c r="U35" s="270"/>
      <c r="V35" s="176"/>
      <c r="W35" s="265"/>
      <c r="X35" s="296"/>
      <c r="Y35" s="297"/>
      <c r="Z35" s="167"/>
      <c r="AA35" s="279"/>
      <c r="AB35" s="59"/>
      <c r="AC35" s="52"/>
    </row>
    <row r="36" spans="1:31" s="43" customFormat="1" ht="12.75" customHeight="1" x14ac:dyDescent="0.3">
      <c r="A36" s="56"/>
      <c r="B36" s="176"/>
      <c r="C36" s="265"/>
      <c r="D36" s="173"/>
      <c r="E36" s="270"/>
      <c r="F36" s="176"/>
      <c r="G36" s="265"/>
      <c r="H36" s="173"/>
      <c r="I36" s="270"/>
      <c r="J36" s="176"/>
      <c r="K36" s="265"/>
      <c r="L36" s="173"/>
      <c r="M36" s="270"/>
      <c r="N36" s="176"/>
      <c r="O36" s="265"/>
      <c r="P36" s="173"/>
      <c r="Q36" s="270"/>
      <c r="R36" s="176"/>
      <c r="S36" s="265"/>
      <c r="T36" s="173"/>
      <c r="U36" s="270"/>
      <c r="V36" s="176"/>
      <c r="W36" s="265"/>
      <c r="X36" s="296"/>
      <c r="Y36" s="297"/>
      <c r="Z36" s="167"/>
      <c r="AA36" s="279"/>
      <c r="AB36" s="59"/>
      <c r="AC36" s="52"/>
    </row>
    <row r="37" spans="1:31" s="48" customFormat="1" ht="12.75" customHeight="1" x14ac:dyDescent="0.3">
      <c r="A37" s="43"/>
      <c r="B37" s="163"/>
      <c r="C37" s="263"/>
      <c r="D37" s="170"/>
      <c r="E37" s="269"/>
      <c r="F37" s="163"/>
      <c r="G37" s="263"/>
      <c r="H37" s="170"/>
      <c r="I37" s="269"/>
      <c r="J37" s="163"/>
      <c r="K37" s="263"/>
      <c r="L37" s="170"/>
      <c r="M37" s="269"/>
      <c r="N37" s="163"/>
      <c r="O37" s="263"/>
      <c r="P37" s="170"/>
      <c r="Q37" s="269"/>
      <c r="R37" s="163"/>
      <c r="S37" s="263"/>
      <c r="T37" s="170"/>
      <c r="U37" s="269"/>
      <c r="V37" s="163"/>
      <c r="W37" s="263"/>
      <c r="X37" s="170"/>
      <c r="Y37" s="269"/>
      <c r="Z37" s="165"/>
      <c r="AA37" s="277"/>
      <c r="AB37" s="59"/>
    </row>
    <row r="38" spans="1:31" s="61" customFormat="1" ht="26" x14ac:dyDescent="0.3">
      <c r="A38" s="60" t="s">
        <v>55</v>
      </c>
      <c r="B38" s="169"/>
      <c r="C38" s="266">
        <f>C28-C5-C34</f>
        <v>-76.529999999999518</v>
      </c>
      <c r="D38" s="169"/>
      <c r="E38" s="266">
        <f>E28-E5-E34</f>
        <v>3675.3</v>
      </c>
      <c r="F38" s="178"/>
      <c r="G38" s="266">
        <f>G28-G5-G34</f>
        <v>10174.489999999998</v>
      </c>
      <c r="H38" s="169"/>
      <c r="I38" s="266">
        <f>I28-I5-I34</f>
        <v>8396.42</v>
      </c>
      <c r="J38" s="169"/>
      <c r="K38" s="266">
        <f>K28-K5-K34</f>
        <v>2195.73</v>
      </c>
      <c r="L38" s="169"/>
      <c r="M38" s="266">
        <f>M28-M5-M34</f>
        <v>3209.2299999999996</v>
      </c>
      <c r="N38" s="178"/>
      <c r="O38" s="266">
        <f>O28-O5-O34</f>
        <v>0</v>
      </c>
      <c r="P38" s="169"/>
      <c r="Q38" s="266">
        <f>Q28-Q5-Q34</f>
        <v>0</v>
      </c>
      <c r="R38" s="169"/>
      <c r="S38" s="266">
        <f>S28-S5-S34</f>
        <v>0</v>
      </c>
      <c r="T38" s="169"/>
      <c r="U38" s="266">
        <f>U28-U5-U34</f>
        <v>0</v>
      </c>
      <c r="V38" s="169"/>
      <c r="W38" s="266">
        <f>W28-W5-W34</f>
        <v>0</v>
      </c>
      <c r="X38" s="169"/>
      <c r="Y38" s="266">
        <f>Y28-Y5-Y34</f>
        <v>0</v>
      </c>
      <c r="Z38" s="169"/>
      <c r="AA38" s="266">
        <f>AA28-AA5-AA34</f>
        <v>27574.639999999999</v>
      </c>
      <c r="AB38" s="59"/>
      <c r="AE38" s="62"/>
    </row>
    <row r="39" spans="1:31" x14ac:dyDescent="0.25">
      <c r="A39" s="2"/>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honeticPr fontId="3" type="noConversion"/>
  <pageMargins left="0.18" right="0.2" top="0.51" bottom="0.86" header="0.5" footer="0.5"/>
  <pageSetup scale="98" orientation="landscape" r:id="rId1"/>
  <headerFooter alignWithMargins="0">
    <oddFooter>&amp;L&amp;8&amp;Z&amp;F&amp;R&amp;8Prepared by Danielle Meier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Report Details</vt:lpstr>
      <vt:lpstr>Statewide</vt:lpstr>
      <vt:lpstr>Medicaid</vt:lpstr>
      <vt:lpstr>Executive Branch</vt:lpstr>
      <vt:lpstr>01</vt:lpstr>
      <vt:lpstr>02</vt:lpstr>
      <vt:lpstr>03</vt:lpstr>
      <vt:lpstr>04</vt:lpstr>
      <vt:lpstr>05</vt:lpstr>
      <vt:lpstr>07</vt:lpstr>
      <vt:lpstr>08</vt:lpstr>
      <vt:lpstr>09</vt:lpstr>
      <vt:lpstr>10</vt:lpstr>
      <vt:lpstr>11</vt:lpstr>
      <vt:lpstr>12</vt:lpstr>
      <vt:lpstr>16</vt:lpstr>
      <vt:lpstr>18</vt:lpstr>
      <vt:lpstr>20</vt:lpstr>
      <vt:lpstr>25</vt:lpstr>
      <vt:lpstr>26</vt:lpstr>
      <vt:lpstr>'04'!Print_Area</vt:lpstr>
      <vt:lpstr>'16'!Print_Area</vt:lpstr>
      <vt:lpstr>'25'!Print_Area</vt:lpstr>
      <vt:lpstr>'26'!Print_Area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Garnero</dc:creator>
  <cp:lastModifiedBy>Stafford, Julie A (DOA)</cp:lastModifiedBy>
  <cp:lastPrinted>2017-05-30T23:44:26Z</cp:lastPrinted>
  <dcterms:created xsi:type="dcterms:W3CDTF">2005-10-22T14:09:27Z</dcterms:created>
  <dcterms:modified xsi:type="dcterms:W3CDTF">2026-01-23T22:30:01Z</dcterms:modified>
</cp:coreProperties>
</file>